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2270" windowHeight="3225" tabRatio="841" activeTab="1"/>
  </bookViews>
  <sheets>
    <sheet name="Flachland_Neu" sheetId="6" r:id="rId1"/>
    <sheet name="Gebirge_Neu" sheetId="5" r:id="rId2"/>
    <sheet name="Gebirgsbetrieb" sheetId="1" r:id="rId3"/>
    <sheet name="Betrieb Flachland" sheetId="4" r:id="rId4"/>
  </sheets>
  <definedNames>
    <definedName name="_xlnm.Print_Area" localSheetId="0">Flachland_Neu!$A$3:$J$84</definedName>
    <definedName name="_xlnm.Print_Area" localSheetId="1">Gebirge_Neu!$A$1:$J$81</definedName>
    <definedName name="_xlnm.Print_Area" localSheetId="2">Gebirgsbetrieb!$A$1:$K$56</definedName>
  </definedNames>
  <calcPr calcId="145621"/>
</workbook>
</file>

<file path=xl/calcChain.xml><?xml version="1.0" encoding="utf-8"?>
<calcChain xmlns="http://schemas.openxmlformats.org/spreadsheetml/2006/main">
  <c r="B76" i="5" l="1"/>
  <c r="D84" i="6"/>
  <c r="I76" i="6"/>
  <c r="G46" i="6"/>
  <c r="D24" i="6"/>
  <c r="E82" i="6" l="1"/>
  <c r="E83" i="6"/>
  <c r="E84" i="6"/>
  <c r="E81" i="6"/>
  <c r="D82" i="6"/>
  <c r="D83" i="6"/>
  <c r="D81" i="6"/>
  <c r="C82" i="6"/>
  <c r="C83" i="6"/>
  <c r="C84" i="6"/>
  <c r="C81" i="6"/>
  <c r="C80" i="6"/>
  <c r="B80" i="6"/>
  <c r="E78" i="5"/>
  <c r="D78" i="5"/>
  <c r="D80" i="5"/>
  <c r="E80" i="5" s="1"/>
  <c r="C78" i="5"/>
  <c r="C80" i="5"/>
  <c r="C79" i="5"/>
  <c r="D79" i="5" s="1"/>
  <c r="E79" i="5" s="1"/>
  <c r="D77" i="5"/>
  <c r="E77" i="5" s="1"/>
  <c r="C76" i="5"/>
  <c r="C77" i="5"/>
  <c r="B72" i="5"/>
  <c r="H77" i="6"/>
  <c r="H78" i="6"/>
  <c r="C71" i="6"/>
  <c r="C72" i="6"/>
  <c r="B69" i="6"/>
  <c r="B70" i="6"/>
  <c r="C70" i="6" s="1"/>
  <c r="B71" i="6"/>
  <c r="B72" i="6"/>
  <c r="B73" i="6"/>
  <c r="C73" i="6" s="1"/>
  <c r="B68" i="6"/>
  <c r="C68" i="6" s="1"/>
  <c r="C72" i="5"/>
  <c r="C67" i="5"/>
  <c r="C68" i="5"/>
  <c r="C69" i="5"/>
  <c r="C70" i="5"/>
  <c r="C71" i="5"/>
  <c r="C66" i="5"/>
  <c r="H72" i="5"/>
  <c r="H73" i="5"/>
  <c r="I73" i="5" s="1"/>
  <c r="J73" i="5" s="1"/>
  <c r="H71" i="5"/>
  <c r="B67" i="5"/>
  <c r="B68" i="5"/>
  <c r="B69" i="5"/>
  <c r="B70" i="5"/>
  <c r="B71" i="5"/>
  <c r="B66" i="5"/>
  <c r="B62" i="5"/>
  <c r="C62" i="5" s="1"/>
  <c r="G72" i="6"/>
  <c r="J67" i="6"/>
  <c r="J66" i="6"/>
  <c r="J65" i="6"/>
  <c r="B62" i="6"/>
  <c r="B64" i="6" s="1"/>
  <c r="C64" i="6" s="1"/>
  <c r="F60" i="5"/>
  <c r="G67" i="5"/>
  <c r="I66" i="5"/>
  <c r="I65" i="5"/>
  <c r="J64" i="5"/>
  <c r="I64" i="5"/>
  <c r="J63" i="5"/>
  <c r="I63" i="5"/>
  <c r="J62" i="5"/>
  <c r="I62" i="5"/>
  <c r="C61" i="5"/>
  <c r="B60" i="5"/>
  <c r="B61" i="5"/>
  <c r="J19" i="5"/>
  <c r="J18" i="5"/>
  <c r="J17" i="5"/>
  <c r="E19" i="5"/>
  <c r="E18" i="5"/>
  <c r="E17" i="5"/>
  <c r="J19" i="6"/>
  <c r="J18" i="6"/>
  <c r="J17" i="6"/>
  <c r="E19" i="6"/>
  <c r="E18" i="6"/>
  <c r="E17" i="6"/>
  <c r="B63" i="5" l="1"/>
  <c r="G70" i="5" s="1"/>
  <c r="B74" i="6"/>
  <c r="C69" i="6"/>
  <c r="C74" i="6" s="1"/>
  <c r="H76" i="6"/>
  <c r="I72" i="5"/>
  <c r="J72" i="5" s="1"/>
  <c r="I71" i="5"/>
  <c r="J71" i="5" s="1"/>
  <c r="F63" i="6"/>
  <c r="I67" i="5"/>
  <c r="H67" i="5" s="1"/>
  <c r="C63" i="5"/>
  <c r="H70" i="5" s="1"/>
  <c r="I70" i="5" s="1"/>
  <c r="J70" i="5" s="1"/>
  <c r="B54" i="5"/>
  <c r="B53" i="5"/>
  <c r="C54" i="5"/>
  <c r="C53" i="5"/>
  <c r="C55" i="5" s="1"/>
  <c r="B55" i="5"/>
  <c r="C50" i="5"/>
  <c r="B50" i="5"/>
  <c r="A50" i="5"/>
  <c r="A49" i="5"/>
  <c r="A52" i="6"/>
  <c r="A51" i="6"/>
  <c r="G46" i="5"/>
  <c r="J76" i="6" l="1"/>
  <c r="I77" i="6"/>
  <c r="J77" i="6" s="1"/>
  <c r="I78" i="6"/>
  <c r="J78" i="6" s="1"/>
  <c r="B30" i="4"/>
  <c r="G41" i="6"/>
  <c r="B41" i="6"/>
  <c r="H40" i="6"/>
  <c r="C40" i="6"/>
  <c r="H39" i="6"/>
  <c r="C39" i="6"/>
  <c r="H38" i="6"/>
  <c r="C38" i="6"/>
  <c r="H37" i="6"/>
  <c r="C37" i="6"/>
  <c r="H36" i="6"/>
  <c r="C36" i="6"/>
  <c r="H35" i="6"/>
  <c r="C35" i="6"/>
  <c r="C41" i="6" s="1"/>
  <c r="F32" i="6"/>
  <c r="A32" i="6"/>
  <c r="I27" i="6"/>
  <c r="G28" i="6" s="1"/>
  <c r="H28" i="6" s="1"/>
  <c r="D27" i="6"/>
  <c r="B28" i="6" s="1"/>
  <c r="C28" i="6" s="1"/>
  <c r="G24" i="6"/>
  <c r="B24" i="6"/>
  <c r="I17" i="6"/>
  <c r="F15" i="6"/>
  <c r="I23" i="6" s="1"/>
  <c r="A15" i="6"/>
  <c r="G11" i="6"/>
  <c r="B11" i="6"/>
  <c r="G10" i="6"/>
  <c r="B10" i="6"/>
  <c r="G9" i="6"/>
  <c r="B9" i="6"/>
  <c r="H44" i="5"/>
  <c r="G43" i="5"/>
  <c r="G45" i="5" s="1"/>
  <c r="H43" i="5"/>
  <c r="G44" i="5"/>
  <c r="H45" i="5"/>
  <c r="H46" i="5" s="1"/>
  <c r="C44" i="5"/>
  <c r="B44" i="5"/>
  <c r="I34" i="5"/>
  <c r="J34" i="5" s="1"/>
  <c r="I35" i="5"/>
  <c r="I36" i="5"/>
  <c r="J36" i="5" s="1"/>
  <c r="I37" i="5"/>
  <c r="I38" i="5"/>
  <c r="J38" i="5" s="1"/>
  <c r="I33" i="5"/>
  <c r="H34" i="5"/>
  <c r="H35" i="5"/>
  <c r="H36" i="5"/>
  <c r="H37" i="5"/>
  <c r="H38" i="5"/>
  <c r="H33" i="5"/>
  <c r="F30" i="5"/>
  <c r="A30" i="5"/>
  <c r="G39" i="5"/>
  <c r="G41" i="5" s="1"/>
  <c r="J37" i="5"/>
  <c r="J35" i="5"/>
  <c r="J33" i="5"/>
  <c r="H30" i="5"/>
  <c r="G30" i="5"/>
  <c r="C33" i="5"/>
  <c r="I69" i="6" l="1"/>
  <c r="I66" i="6"/>
  <c r="I70" i="6"/>
  <c r="I67" i="6"/>
  <c r="I65" i="6"/>
  <c r="I68" i="6"/>
  <c r="I71" i="6"/>
  <c r="D23" i="6"/>
  <c r="D17" i="6"/>
  <c r="C46" i="6"/>
  <c r="C55" i="6"/>
  <c r="B46" i="6"/>
  <c r="B55" i="6"/>
  <c r="D20" i="6"/>
  <c r="D22" i="6"/>
  <c r="D21" i="6"/>
  <c r="D19" i="6"/>
  <c r="H46" i="6"/>
  <c r="C56" i="6" s="1"/>
  <c r="B63" i="6"/>
  <c r="B56" i="6"/>
  <c r="I20" i="6"/>
  <c r="I22" i="6"/>
  <c r="I21" i="6"/>
  <c r="I19" i="6"/>
  <c r="H41" i="6"/>
  <c r="D18" i="6"/>
  <c r="I18" i="6"/>
  <c r="H39" i="5"/>
  <c r="H41" i="5" s="1"/>
  <c r="I39" i="5"/>
  <c r="J39" i="5" s="1"/>
  <c r="C57" i="6" l="1"/>
  <c r="I24" i="6"/>
  <c r="H24" i="6" s="1"/>
  <c r="I72" i="6"/>
  <c r="H72" i="6" s="1"/>
  <c r="C63" i="6"/>
  <c r="C65" i="6" s="1"/>
  <c r="H75" i="6" s="1"/>
  <c r="I75" i="6" s="1"/>
  <c r="B65" i="6"/>
  <c r="G75" i="6" s="1"/>
  <c r="B57" i="6"/>
  <c r="C24" i="6"/>
  <c r="G27" i="6"/>
  <c r="J75" i="6" l="1"/>
  <c r="B27" i="6"/>
  <c r="C27" i="6" s="1"/>
  <c r="C29" i="6" s="1"/>
  <c r="B29" i="6"/>
  <c r="G29" i="6"/>
  <c r="G43" i="6" s="1"/>
  <c r="H27" i="6"/>
  <c r="H29" i="6" s="1"/>
  <c r="G45" i="6" l="1"/>
  <c r="G47" i="6" s="1"/>
  <c r="G48" i="6"/>
  <c r="B51" i="6"/>
  <c r="B43" i="6"/>
  <c r="G32" i="6"/>
  <c r="H45" i="6"/>
  <c r="H43" i="6"/>
  <c r="H32" i="6"/>
  <c r="I40" i="6"/>
  <c r="J40" i="6" s="1"/>
  <c r="I38" i="6"/>
  <c r="J38" i="6" s="1"/>
  <c r="I36" i="6"/>
  <c r="J36" i="6" s="1"/>
  <c r="I39" i="6"/>
  <c r="J39" i="6" s="1"/>
  <c r="I37" i="6"/>
  <c r="J37" i="6" s="1"/>
  <c r="I35" i="6"/>
  <c r="D40" i="6"/>
  <c r="E40" i="6" s="1"/>
  <c r="D38" i="6"/>
  <c r="E38" i="6" s="1"/>
  <c r="D36" i="6"/>
  <c r="E36" i="6" s="1"/>
  <c r="C45" i="6"/>
  <c r="C43" i="6"/>
  <c r="D39" i="6"/>
  <c r="E39" i="6" s="1"/>
  <c r="D37" i="6"/>
  <c r="E37" i="6" s="1"/>
  <c r="D35" i="6"/>
  <c r="C32" i="6"/>
  <c r="B32" i="6"/>
  <c r="B45" i="6"/>
  <c r="B47" i="6" s="1"/>
  <c r="B52" i="6" l="1"/>
  <c r="B53" i="6" s="1"/>
  <c r="B59" i="6" s="1"/>
  <c r="C47" i="6"/>
  <c r="C48" i="6" s="1"/>
  <c r="C51" i="6"/>
  <c r="H47" i="6"/>
  <c r="H48" i="6" s="1"/>
  <c r="C52" i="6"/>
  <c r="B48" i="6"/>
  <c r="D41" i="6"/>
  <c r="E41" i="6" s="1"/>
  <c r="E35" i="6"/>
  <c r="I41" i="6"/>
  <c r="J41" i="6" s="1"/>
  <c r="J35" i="6"/>
  <c r="C53" i="6" l="1"/>
  <c r="C59" i="6" s="1"/>
  <c r="B39" i="5"/>
  <c r="C38" i="5"/>
  <c r="C37" i="5"/>
  <c r="C36" i="5"/>
  <c r="C35" i="5"/>
  <c r="C34" i="5"/>
  <c r="I25" i="5"/>
  <c r="G26" i="5" s="1"/>
  <c r="H26" i="5" s="1"/>
  <c r="D25" i="5"/>
  <c r="B26" i="5" s="1"/>
  <c r="C26" i="5" s="1"/>
  <c r="C39" i="5" l="1"/>
  <c r="G22" i="5" l="1"/>
  <c r="F15" i="5"/>
  <c r="D19" i="5"/>
  <c r="D17" i="5"/>
  <c r="B22" i="5"/>
  <c r="A15" i="5"/>
  <c r="D20" i="5" s="1"/>
  <c r="G11" i="5"/>
  <c r="G10" i="5"/>
  <c r="G9" i="5"/>
  <c r="B11" i="5"/>
  <c r="B10" i="5"/>
  <c r="B9" i="5"/>
  <c r="D18" i="5" l="1"/>
  <c r="D21" i="5"/>
  <c r="I18" i="5"/>
  <c r="I17" i="5"/>
  <c r="I19" i="5"/>
  <c r="I20" i="5"/>
  <c r="I21" i="5"/>
  <c r="D22" i="5"/>
  <c r="H38" i="1"/>
  <c r="H37" i="1"/>
  <c r="H35" i="4"/>
  <c r="G9" i="4"/>
  <c r="G8" i="4"/>
  <c r="G7" i="4"/>
  <c r="G5" i="4"/>
  <c r="G6" i="4"/>
  <c r="H42" i="4"/>
  <c r="H39" i="4"/>
  <c r="H40" i="4"/>
  <c r="C33" i="1"/>
  <c r="I33" i="1" s="1"/>
  <c r="H33" i="1" s="1"/>
  <c r="A14" i="1"/>
  <c r="G17" i="1" s="1"/>
  <c r="E21" i="1"/>
  <c r="B21" i="1"/>
  <c r="B35" i="4"/>
  <c r="B45" i="4"/>
  <c r="B49" i="4" s="1"/>
  <c r="I44" i="4"/>
  <c r="C44" i="4"/>
  <c r="I43" i="4"/>
  <c r="C43" i="4"/>
  <c r="I42" i="4"/>
  <c r="C42" i="4"/>
  <c r="I41" i="4"/>
  <c r="C41" i="4"/>
  <c r="C40" i="4"/>
  <c r="I39" i="4"/>
  <c r="C39" i="4"/>
  <c r="C35" i="4"/>
  <c r="B31" i="4"/>
  <c r="H28" i="4"/>
  <c r="H24" i="4" s="1"/>
  <c r="B27" i="4"/>
  <c r="H27" i="4" s="1"/>
  <c r="H26" i="4"/>
  <c r="H31" i="4" s="1"/>
  <c r="B24" i="4"/>
  <c r="D5" i="4"/>
  <c r="D10" i="4" s="1"/>
  <c r="D6" i="4"/>
  <c r="D7" i="4"/>
  <c r="D8" i="4"/>
  <c r="D9" i="4"/>
  <c r="B10" i="4"/>
  <c r="E10" i="4"/>
  <c r="D17" i="4"/>
  <c r="I22" i="5" l="1"/>
  <c r="H22" i="5" s="1"/>
  <c r="C22" i="5"/>
  <c r="B25" i="5"/>
  <c r="D28" i="1"/>
  <c r="D20" i="1"/>
  <c r="G19" i="1"/>
  <c r="D19" i="1"/>
  <c r="G18" i="1"/>
  <c r="C10" i="4"/>
  <c r="C12" i="4" s="1"/>
  <c r="B34" i="4"/>
  <c r="D18" i="1"/>
  <c r="G16" i="1"/>
  <c r="D16" i="1"/>
  <c r="D17" i="1"/>
  <c r="G20" i="1"/>
  <c r="H45" i="4"/>
  <c r="H49" i="4" s="1"/>
  <c r="I49" i="4" s="1"/>
  <c r="I40" i="4"/>
  <c r="I45" i="4" s="1"/>
  <c r="H30" i="4"/>
  <c r="C45" i="4"/>
  <c r="C49" i="4" s="1"/>
  <c r="D12" i="4"/>
  <c r="G10" i="4"/>
  <c r="B43" i="1"/>
  <c r="G25" i="5" l="1"/>
  <c r="H25" i="5" s="1"/>
  <c r="H27" i="5" s="1"/>
  <c r="B27" i="5"/>
  <c r="C25" i="5"/>
  <c r="C27" i="5" s="1"/>
  <c r="G27" i="5"/>
  <c r="G21" i="1"/>
  <c r="F21" i="1" s="1"/>
  <c r="I32" i="1" s="1"/>
  <c r="H32" i="1" s="1"/>
  <c r="D21" i="1"/>
  <c r="C21" i="1" s="1"/>
  <c r="C23" i="1" s="1"/>
  <c r="C34" i="4"/>
  <c r="C36" i="4" s="1"/>
  <c r="B36" i="4"/>
  <c r="D24" i="1"/>
  <c r="D23" i="1"/>
  <c r="D15" i="4"/>
  <c r="D19" i="4" s="1"/>
  <c r="C46" i="4"/>
  <c r="D13" i="4"/>
  <c r="F10" i="4"/>
  <c r="D35" i="5" l="1"/>
  <c r="E35" i="5" s="1"/>
  <c r="D33" i="5"/>
  <c r="D36" i="5"/>
  <c r="E36" i="5" s="1"/>
  <c r="D37" i="5"/>
  <c r="E37" i="5" s="1"/>
  <c r="C43" i="5"/>
  <c r="D34" i="5"/>
  <c r="E34" i="5" s="1"/>
  <c r="D38" i="5"/>
  <c r="E38" i="5" s="1"/>
  <c r="C30" i="5"/>
  <c r="C41" i="5"/>
  <c r="B49" i="5"/>
  <c r="B51" i="5" s="1"/>
  <c r="B57" i="5" s="1"/>
  <c r="B43" i="5"/>
  <c r="B45" i="5" s="1"/>
  <c r="B30" i="5"/>
  <c r="B41" i="5"/>
  <c r="B32" i="1"/>
  <c r="D26" i="1"/>
  <c r="D30" i="1" s="1"/>
  <c r="C13" i="4"/>
  <c r="I34" i="4"/>
  <c r="H34" i="4" s="1"/>
  <c r="H36" i="4" s="1"/>
  <c r="H46" i="4" s="1"/>
  <c r="B48" i="4"/>
  <c r="B50" i="4" s="1"/>
  <c r="B46" i="4"/>
  <c r="B51" i="4" s="1"/>
  <c r="C15" i="4"/>
  <c r="C19" i="4" s="1"/>
  <c r="D44" i="4"/>
  <c r="E44" i="4" s="1"/>
  <c r="D43" i="4"/>
  <c r="E43" i="4" s="1"/>
  <c r="D42" i="4"/>
  <c r="E42" i="4" s="1"/>
  <c r="D41" i="4"/>
  <c r="E41" i="4" s="1"/>
  <c r="D40" i="4"/>
  <c r="E40" i="4" s="1"/>
  <c r="D39" i="4"/>
  <c r="C48" i="4"/>
  <c r="C50" i="4" s="1"/>
  <c r="C51" i="4" s="1"/>
  <c r="C24" i="1"/>
  <c r="C26" i="1"/>
  <c r="C30" i="1" s="1"/>
  <c r="E33" i="5" l="1"/>
  <c r="D39" i="5"/>
  <c r="E39" i="5" s="1"/>
  <c r="B46" i="5"/>
  <c r="C49" i="5"/>
  <c r="C51" i="5" s="1"/>
  <c r="C57" i="5" s="1"/>
  <c r="C45" i="5"/>
  <c r="C46" i="5" s="1"/>
  <c r="I36" i="4"/>
  <c r="H48" i="4" s="1"/>
  <c r="D45" i="4"/>
  <c r="E45" i="4" s="1"/>
  <c r="E39" i="4"/>
  <c r="J40" i="4"/>
  <c r="K40" i="4" s="1"/>
  <c r="J43" i="4"/>
  <c r="K43" i="4" s="1"/>
  <c r="J39" i="4"/>
  <c r="J44" i="4"/>
  <c r="K44" i="4" s="1"/>
  <c r="I46" i="4"/>
  <c r="J41" i="4"/>
  <c r="K41" i="4" s="1"/>
  <c r="B6" i="1"/>
  <c r="J42" i="4" l="1"/>
  <c r="K42" i="4" s="1"/>
  <c r="K39" i="4"/>
  <c r="J45" i="4"/>
  <c r="K45" i="4" s="1"/>
  <c r="I48" i="4"/>
  <c r="I50" i="4" s="1"/>
  <c r="I51" i="4" s="1"/>
  <c r="H50" i="4"/>
  <c r="H51" i="4" s="1"/>
  <c r="H6" i="1"/>
  <c r="H7" i="1"/>
  <c r="H5" i="1"/>
  <c r="H43" i="1" l="1"/>
  <c r="H48" i="1" s="1"/>
  <c r="I48" i="1" l="1"/>
  <c r="I37" i="1"/>
  <c r="I38" i="1"/>
  <c r="I39" i="1"/>
  <c r="I40" i="1"/>
  <c r="I41" i="1"/>
  <c r="I42" i="1"/>
  <c r="H3" i="1"/>
  <c r="B3" i="1"/>
  <c r="H10" i="1"/>
  <c r="B10" i="1"/>
  <c r="C38" i="1"/>
  <c r="C39" i="1"/>
  <c r="C40" i="1"/>
  <c r="C41" i="1"/>
  <c r="C42" i="1"/>
  <c r="C37" i="1"/>
  <c r="C32" i="1"/>
  <c r="H34" i="1"/>
  <c r="H9" i="1"/>
  <c r="I34" i="1" l="1"/>
  <c r="H47" i="1" s="1"/>
  <c r="H49" i="1" s="1"/>
  <c r="H45" i="1"/>
  <c r="J37" i="1"/>
  <c r="K37" i="1" s="1"/>
  <c r="I43" i="1"/>
  <c r="J39" i="1" l="1"/>
  <c r="K39" i="1" s="1"/>
  <c r="J42" i="1"/>
  <c r="K42" i="1" s="1"/>
  <c r="I45" i="1"/>
  <c r="J40" i="1"/>
  <c r="K40" i="1" s="1"/>
  <c r="I47" i="1"/>
  <c r="I49" i="1" s="1"/>
  <c r="H50" i="1"/>
  <c r="J41" i="1"/>
  <c r="K41" i="1" s="1"/>
  <c r="J38" i="1"/>
  <c r="K38" i="1" s="1"/>
  <c r="I50" i="1" l="1"/>
  <c r="C43" i="1" l="1"/>
  <c r="C48" i="1" s="1"/>
  <c r="C34" i="1"/>
  <c r="B34" i="1"/>
  <c r="B9" i="1"/>
  <c r="C47" i="1" l="1"/>
  <c r="C49" i="1" s="1"/>
  <c r="D37" i="1"/>
  <c r="B47" i="1"/>
  <c r="D40" i="1"/>
  <c r="E40" i="1" s="1"/>
  <c r="D39" i="1"/>
  <c r="E39" i="1" s="1"/>
  <c r="D42" i="1"/>
  <c r="E42" i="1" s="1"/>
  <c r="D38" i="1"/>
  <c r="E38" i="1" s="1"/>
  <c r="D41" i="1"/>
  <c r="E41" i="1" s="1"/>
  <c r="C45" i="1"/>
  <c r="C50" i="1" l="1"/>
  <c r="B45" i="1"/>
  <c r="B48" i="1"/>
  <c r="B49" i="1" s="1"/>
  <c r="J43" i="1"/>
  <c r="K43" i="1" s="1"/>
  <c r="E37" i="1"/>
  <c r="D43" i="1"/>
  <c r="E43" i="1" s="1"/>
  <c r="B50" i="1" l="1"/>
</calcChain>
</file>

<file path=xl/sharedStrings.xml><?xml version="1.0" encoding="utf-8"?>
<sst xmlns="http://schemas.openxmlformats.org/spreadsheetml/2006/main" count="487" uniqueCount="104">
  <si>
    <t>Betriebsfläche</t>
  </si>
  <si>
    <t>Ertragswaldfläche</t>
  </si>
  <si>
    <t>Hiebsatz</t>
  </si>
  <si>
    <t>Hiebsatz je Hektar</t>
  </si>
  <si>
    <t xml:space="preserve"> </t>
  </si>
  <si>
    <t>Holzernte</t>
  </si>
  <si>
    <t>Wege</t>
  </si>
  <si>
    <t>Waldbau</t>
  </si>
  <si>
    <t>Gebäude</t>
  </si>
  <si>
    <t>Jagd</t>
  </si>
  <si>
    <t>Verwaltung</t>
  </si>
  <si>
    <t>Flachland</t>
  </si>
  <si>
    <t>Absolut</t>
  </si>
  <si>
    <t>Je Efm HS</t>
  </si>
  <si>
    <t>Holzerträge</t>
  </si>
  <si>
    <t>DB 1</t>
  </si>
  <si>
    <t>Gesamt</t>
  </si>
  <si>
    <t>DES-GP</t>
  </si>
  <si>
    <t>in % HS</t>
  </si>
  <si>
    <t>Gebirgsbetrieb</t>
  </si>
  <si>
    <t>Vermietung und Verpachtung</t>
  </si>
  <si>
    <t>Nettokosten                                 (Saldo - Kosten zu Erträge)</t>
  </si>
  <si>
    <t>Betriebserfolg</t>
  </si>
  <si>
    <t>Normaljahr</t>
  </si>
  <si>
    <t>Kalamität</t>
  </si>
  <si>
    <t>Kalmität</t>
  </si>
  <si>
    <t>Einschlag</t>
  </si>
  <si>
    <t>Je Efm ES</t>
  </si>
  <si>
    <t>Einschlag je Hektar</t>
  </si>
  <si>
    <t>NK</t>
  </si>
  <si>
    <t>DB 1 HS</t>
  </si>
  <si>
    <t>Fixkosten HS</t>
  </si>
  <si>
    <t>Betriebserfolg HS</t>
  </si>
  <si>
    <t>Substanzgewinn</t>
  </si>
  <si>
    <t>Grünland</t>
  </si>
  <si>
    <t>Kalkulationsgrundlage</t>
  </si>
  <si>
    <t>Erträge Normal</t>
  </si>
  <si>
    <t>Erträge Borkenkäfer</t>
  </si>
  <si>
    <t>Sorte</t>
  </si>
  <si>
    <t>Normal-verteilung</t>
  </si>
  <si>
    <t>Preise vor Kalamität</t>
  </si>
  <si>
    <t>Verteilung Borkenkäfer</t>
  </si>
  <si>
    <t>Preise nach Kalmität</t>
  </si>
  <si>
    <t xml:space="preserve">   1ab</t>
  </si>
  <si>
    <t xml:space="preserve">   ABC</t>
  </si>
  <si>
    <t xml:space="preserve">   Braun Cx</t>
  </si>
  <si>
    <t>Industrieholz</t>
  </si>
  <si>
    <t>Energieholz (lang)</t>
  </si>
  <si>
    <t>Gesamt auf 1.000 Efm</t>
  </si>
  <si>
    <t>Ertrag Normal</t>
  </si>
  <si>
    <t>Ertrag Kalamität</t>
  </si>
  <si>
    <t>Verlust Erträge/Efm</t>
  </si>
  <si>
    <t>Erhöhte Erntekosten/Efm</t>
  </si>
  <si>
    <t>Ertragsverlust u. erhöhte Kosten Gesamt je 1.000 Efm</t>
  </si>
  <si>
    <t>Erträge Windwurf</t>
  </si>
  <si>
    <t>Nutzungskoeffizient</t>
  </si>
  <si>
    <t xml:space="preserve">                  Gebirgsbetrieb - Normaljahr</t>
  </si>
  <si>
    <t xml:space="preserve">     Gebirgsbetrieb - Kalamitätsjahr</t>
  </si>
  <si>
    <t>Industrieholz Nadel</t>
  </si>
  <si>
    <t>Erträge Normal - Basis 2017</t>
  </si>
  <si>
    <t>Preise bei Kalamität</t>
  </si>
  <si>
    <t>Erträge Kalamität - Basis 2018</t>
  </si>
  <si>
    <t>Verteilung Kalamität</t>
  </si>
  <si>
    <t>DB 1 - Normaljahr</t>
  </si>
  <si>
    <t>DB 1 - Kalamitätsjahr</t>
  </si>
  <si>
    <t>Betriebserfolg - Normaljahr</t>
  </si>
  <si>
    <t>Betriebserfolg Kalamitätsjahr</t>
  </si>
  <si>
    <t>DB 1 HS - Normaljahr</t>
  </si>
  <si>
    <t>Fixkosten HS - Normaljahr</t>
  </si>
  <si>
    <t>Betriebserfolg HS Normaljahr</t>
  </si>
  <si>
    <t>DB 1 HS - Kalamitätsjahr</t>
  </si>
  <si>
    <t>Fixkosten HS - Kalamitätsjahr</t>
  </si>
  <si>
    <t>Betriebserfolg HS Kalamitätsjahr</t>
  </si>
  <si>
    <t xml:space="preserve">                  Flachlandbetrieb - Normaljahr</t>
  </si>
  <si>
    <t xml:space="preserve">     Flachlandbetrieb - Kalamitätsjahr</t>
  </si>
  <si>
    <t>Laubblochholz</t>
  </si>
  <si>
    <t>Laubindustrieholz</t>
  </si>
  <si>
    <t>DB 1 Verlust auf 1.000 Efm</t>
  </si>
  <si>
    <t>Verlust</t>
  </si>
  <si>
    <t>Fixkosten Normaljahr</t>
  </si>
  <si>
    <t>Höhere Fixkosten auf 1.000 Efm</t>
  </si>
  <si>
    <t>Fixkosten Kalamitätsjahr</t>
  </si>
  <si>
    <t>Mehrbelastung Fixkosten</t>
  </si>
  <si>
    <t>Gesamtbelatung auf 1.000 Efm</t>
  </si>
  <si>
    <t>DB 1 + Fixkosten</t>
  </si>
  <si>
    <t>NSRH</t>
  </si>
  <si>
    <t>Hiebsatz Gebirgsbetrieb</t>
  </si>
  <si>
    <t>Fixkosten Folgejahr</t>
  </si>
  <si>
    <t>Erntekosten Folgejahr</t>
  </si>
  <si>
    <t>Notwendige Holzerträge</t>
  </si>
  <si>
    <t>Mindestholzerlös für Gewinnpunkt in der Höhe des Hiebsatzes</t>
  </si>
  <si>
    <t>Nettokosten Folgejahr                             (Saldo - Kosten zu Erträge)</t>
  </si>
  <si>
    <t>je Efm</t>
  </si>
  <si>
    <t>Gewinnpunkt</t>
  </si>
  <si>
    <t>Deckungsbeitrag 1 Variante A</t>
  </si>
  <si>
    <t>Varianten DB und GP</t>
  </si>
  <si>
    <t>Deckungsbeitrag 1 Variante B - Aktuelle Situation</t>
  </si>
  <si>
    <t>Fixkostenreduktion um 10 Euro je Festmeter</t>
  </si>
  <si>
    <t>Kalkulationsgrundlage für Mindestholzerlöse</t>
  </si>
  <si>
    <t>Deckungsbeitrag 1 - Mindestholzerlöse</t>
  </si>
  <si>
    <t>Deckungsbeitrag 1 Variante C - Holzpreisrückgang</t>
  </si>
  <si>
    <t>Gebirge</t>
  </si>
  <si>
    <t>Deckungsbeitrag 1 und nachhaltiger Gewinnpunkt</t>
  </si>
  <si>
    <t>Kalkulation Folgejahr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</si>
</sst>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\ &quot;Ha&quot;"/>
    <numFmt numFmtId="165" formatCode="#,##0\ &quot;Efm&quot;"/>
    <numFmt numFmtId="166" formatCode="#,##0.00\ &quot;Efm/Ha&quot;"/>
    <numFmt numFmtId="167" formatCode="#,##0.00\ &quot;€/Efm&quot;"/>
    <numFmt numFmtId="168" formatCode="#,##0\ &quot;€&quot;"/>
    <numFmt numFmtId="169" formatCode="#,##0\ \ "/>
    <numFmt numFmtId="170" formatCode="#,##0.00\ &quot;€/Fm&quot;"/>
    <numFmt numFmtId="171" formatCode="#,##0.0\ &quot;Efm/Ha&quot;"/>
    <numFmt numFmtId="172" formatCode="&quot;K&quot;\ #,##0.00\ &quot;€/Fm&quot;"/>
    <numFmt numFmtId="173" formatCode="#,##0.0\ &quot;Ha&quot;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1"/>
      <color theme="0" tint="-4.9989318521683403E-2"/>
      <name val="Arial"/>
      <family val="2"/>
    </font>
    <font>
      <b/>
      <sz val="11"/>
      <color theme="0" tint="-4.9989318521683403E-2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sz val="8"/>
      <color rgb="FF00B050"/>
      <name val="Arial"/>
      <family val="2"/>
    </font>
    <font>
      <sz val="8"/>
      <color theme="1"/>
      <name val="Arial"/>
      <family val="2"/>
    </font>
    <font>
      <sz val="8"/>
      <color rgb="FF3333FF"/>
      <name val="Arial"/>
      <family val="2"/>
    </font>
    <font>
      <b/>
      <sz val="10"/>
      <color theme="1"/>
      <name val="Arial"/>
      <family val="2"/>
    </font>
    <font>
      <sz val="10"/>
      <color theme="0" tint="-4.9989318521683403E-2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0">
    <xf numFmtId="0" fontId="0" fillId="0" borderId="0" xfId="0"/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165" fontId="4" fillId="0" borderId="1" xfId="0" applyNumberFormat="1" applyFont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166" fontId="4" fillId="2" borderId="1" xfId="0" applyNumberFormat="1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10" fontId="4" fillId="2" borderId="1" xfId="1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0" fontId="4" fillId="3" borderId="1" xfId="1" applyNumberFormat="1" applyFont="1" applyFill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horizontal="right" vertical="center"/>
    </xf>
    <xf numFmtId="3" fontId="4" fillId="3" borderId="1" xfId="0" applyNumberFormat="1" applyFont="1" applyFill="1" applyBorder="1" applyAlignment="1">
      <alignment vertical="center"/>
    </xf>
    <xf numFmtId="3" fontId="4" fillId="3" borderId="2" xfId="0" applyNumberFormat="1" applyFont="1" applyFill="1" applyBorder="1" applyAlignment="1">
      <alignment vertical="center"/>
    </xf>
    <xf numFmtId="0" fontId="4" fillId="3" borderId="0" xfId="0" applyFont="1" applyFill="1" applyAlignment="1">
      <alignment vertical="center"/>
    </xf>
    <xf numFmtId="0" fontId="4" fillId="4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3" fontId="6" fillId="5" borderId="1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0" fontId="4" fillId="4" borderId="1" xfId="0" applyFont="1" applyFill="1" applyBorder="1" applyAlignment="1">
      <alignment horizontal="right" vertical="center"/>
    </xf>
    <xf numFmtId="166" fontId="4" fillId="0" borderId="1" xfId="0" applyNumberFormat="1" applyFont="1" applyFill="1" applyBorder="1" applyAlignment="1">
      <alignment vertical="center"/>
    </xf>
    <xf numFmtId="165" fontId="4" fillId="3" borderId="2" xfId="0" applyNumberFormat="1" applyFont="1" applyFill="1" applyBorder="1" applyAlignment="1">
      <alignment vertical="center"/>
    </xf>
    <xf numFmtId="167" fontId="4" fillId="2" borderId="1" xfId="0" applyNumberFormat="1" applyFont="1" applyFill="1" applyBorder="1" applyAlignment="1">
      <alignment vertical="center"/>
    </xf>
    <xf numFmtId="167" fontId="4" fillId="3" borderId="1" xfId="0" applyNumberFormat="1" applyFont="1" applyFill="1" applyBorder="1" applyAlignment="1">
      <alignment vertical="center"/>
    </xf>
    <xf numFmtId="167" fontId="6" fillId="5" borderId="1" xfId="0" applyNumberFormat="1" applyFont="1" applyFill="1" applyBorder="1" applyAlignment="1">
      <alignment horizontal="right" vertical="center"/>
    </xf>
    <xf numFmtId="165" fontId="11" fillId="5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168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5" fontId="9" fillId="5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 inden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5" fillId="2" borderId="3" xfId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9" fontId="10" fillId="3" borderId="3" xfId="1" applyFont="1" applyFill="1" applyBorder="1" applyAlignment="1">
      <alignment horizontal="center" vertical="center" wrapText="1"/>
    </xf>
    <xf numFmtId="170" fontId="10" fillId="3" borderId="1" xfId="0" applyNumberFormat="1" applyFont="1" applyFill="1" applyBorder="1" applyAlignment="1">
      <alignment horizontal="center" vertical="center"/>
    </xf>
    <xf numFmtId="168" fontId="10" fillId="3" borderId="1" xfId="0" applyNumberFormat="1" applyFont="1" applyFill="1" applyBorder="1" applyAlignment="1">
      <alignment horizontal="center" vertical="center" wrapText="1"/>
    </xf>
    <xf numFmtId="10" fontId="10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0" fontId="12" fillId="0" borderId="0" xfId="1" applyNumberFormat="1" applyFont="1" applyFill="1" applyAlignment="1">
      <alignment horizontal="right" vertical="center"/>
    </xf>
    <xf numFmtId="168" fontId="14" fillId="0" borderId="0" xfId="0" applyNumberFormat="1" applyFont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 indent="1"/>
    </xf>
    <xf numFmtId="170" fontId="0" fillId="4" borderId="1" xfId="0" applyNumberFormat="1" applyFont="1" applyFill="1" applyBorder="1" applyAlignment="1">
      <alignment horizontal="center" vertical="center"/>
    </xf>
    <xf numFmtId="170" fontId="0" fillId="4" borderId="1" xfId="0" applyNumberFormat="1" applyFont="1" applyFill="1" applyBorder="1" applyAlignment="1">
      <alignment vertical="center"/>
    </xf>
    <xf numFmtId="171" fontId="4" fillId="2" borderId="2" xfId="0" applyNumberFormat="1" applyFont="1" applyFill="1" applyBorder="1" applyAlignment="1">
      <alignment vertical="center"/>
    </xf>
    <xf numFmtId="171" fontId="4" fillId="2" borderId="1" xfId="0" applyNumberFormat="1" applyFont="1" applyFill="1" applyBorder="1" applyAlignment="1">
      <alignment vertical="center"/>
    </xf>
    <xf numFmtId="168" fontId="13" fillId="0" borderId="1" xfId="0" applyNumberFormat="1" applyFont="1" applyFill="1" applyBorder="1" applyAlignment="1">
      <alignment horizontal="center" vertical="center" wrapText="1"/>
    </xf>
    <xf numFmtId="170" fontId="0" fillId="0" borderId="3" xfId="0" applyNumberFormat="1" applyFont="1" applyFill="1" applyBorder="1" applyAlignment="1">
      <alignment horizontal="center" vertical="center" wrapText="1"/>
    </xf>
    <xf numFmtId="170" fontId="0" fillId="0" borderId="2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168" fontId="14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170" fontId="5" fillId="2" borderId="1" xfId="0" applyNumberFormat="1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4" fontId="4" fillId="4" borderId="2" xfId="0" applyNumberFormat="1" applyFont="1" applyFill="1" applyBorder="1" applyAlignment="1">
      <alignment horizontal="right" vertical="center"/>
    </xf>
    <xf numFmtId="0" fontId="7" fillId="5" borderId="3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/>
    </xf>
    <xf numFmtId="167" fontId="2" fillId="2" borderId="1" xfId="0" applyNumberFormat="1" applyFont="1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167" fontId="2" fillId="3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3" fontId="16" fillId="5" borderId="1" xfId="0" applyNumberFormat="1" applyFont="1" applyFill="1" applyBorder="1" applyAlignment="1">
      <alignment horizontal="center" vertical="center"/>
    </xf>
    <xf numFmtId="165" fontId="2" fillId="6" borderId="1" xfId="0" applyNumberFormat="1" applyFont="1" applyFill="1" applyBorder="1" applyAlignment="1">
      <alignment vertical="center"/>
    </xf>
    <xf numFmtId="172" fontId="2" fillId="6" borderId="0" xfId="0" applyNumberFormat="1" applyFont="1" applyFill="1" applyAlignment="1">
      <alignment vertical="center"/>
    </xf>
    <xf numFmtId="0" fontId="16" fillId="5" borderId="1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right" vertical="center"/>
    </xf>
    <xf numFmtId="10" fontId="2" fillId="2" borderId="1" xfId="1" applyNumberFormat="1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vertical="center"/>
    </xf>
    <xf numFmtId="10" fontId="2" fillId="3" borderId="1" xfId="1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Border="1" applyAlignment="1">
      <alignment vertical="center"/>
    </xf>
    <xf numFmtId="3" fontId="16" fillId="5" borderId="1" xfId="0" applyNumberFormat="1" applyFont="1" applyFill="1" applyBorder="1" applyAlignment="1">
      <alignment horizontal="right" vertical="center"/>
    </xf>
    <xf numFmtId="167" fontId="16" fillId="5" borderId="1" xfId="0" applyNumberFormat="1" applyFont="1" applyFill="1" applyBorder="1" applyAlignment="1">
      <alignment horizontal="right" vertical="center"/>
    </xf>
    <xf numFmtId="0" fontId="16" fillId="5" borderId="1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3" fontId="2" fillId="3" borderId="1" xfId="0" applyNumberFormat="1" applyFont="1" applyFill="1" applyBorder="1" applyAlignment="1">
      <alignment vertical="center"/>
    </xf>
    <xf numFmtId="173" fontId="4" fillId="2" borderId="1" xfId="0" applyNumberFormat="1" applyFont="1" applyFill="1" applyBorder="1" applyAlignment="1">
      <alignment vertical="center"/>
    </xf>
    <xf numFmtId="173" fontId="4" fillId="3" borderId="1" xfId="0" applyNumberFormat="1" applyFont="1" applyFill="1" applyBorder="1" applyAlignment="1">
      <alignment vertical="center"/>
    </xf>
    <xf numFmtId="169" fontId="9" fillId="5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65" fontId="11" fillId="5" borderId="1" xfId="0" applyNumberFormat="1" applyFont="1" applyFill="1" applyBorder="1" applyAlignment="1">
      <alignment horizontal="center" vertical="center" wrapText="1"/>
    </xf>
    <xf numFmtId="170" fontId="17" fillId="2" borderId="1" xfId="0" applyNumberFormat="1" applyFont="1" applyFill="1" applyBorder="1" applyAlignment="1">
      <alignment horizontal="center" vertical="center"/>
    </xf>
    <xf numFmtId="168" fontId="17" fillId="2" borderId="1" xfId="0" applyNumberFormat="1" applyFont="1" applyFill="1" applyBorder="1" applyAlignment="1">
      <alignment horizontal="center" vertical="center" wrapText="1"/>
    </xf>
    <xf numFmtId="0" fontId="18" fillId="3" borderId="0" xfId="0" applyFont="1" applyFill="1" applyAlignment="1">
      <alignment vertical="center" wrapText="1"/>
    </xf>
    <xf numFmtId="169" fontId="9" fillId="5" borderId="1" xfId="0" applyNumberFormat="1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9" fontId="9" fillId="5" borderId="5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170" fontId="0" fillId="4" borderId="3" xfId="0" applyNumberFormat="1" applyFont="1" applyFill="1" applyBorder="1" applyAlignment="1">
      <alignment horizontal="center" vertical="center"/>
    </xf>
    <xf numFmtId="170" fontId="0" fillId="4" borderId="2" xfId="0" applyNumberFormat="1" applyFont="1" applyFill="1" applyBorder="1" applyAlignment="1">
      <alignment horizontal="center" vertical="center"/>
    </xf>
    <xf numFmtId="170" fontId="0" fillId="4" borderId="3" xfId="0" applyNumberFormat="1" applyFont="1" applyFill="1" applyBorder="1" applyAlignment="1">
      <alignment horizontal="center" vertical="center" wrapText="1"/>
    </xf>
    <xf numFmtId="170" fontId="0" fillId="4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09900"/>
      <color rgb="FFFFFFFF"/>
      <color rgb="FF000099"/>
      <color rgb="FF669900"/>
      <color rgb="FFD9D9D9"/>
      <color rgb="FFC6E0B4"/>
      <color rgb="FFE0E0E0"/>
      <color rgb="FFD5D5D5"/>
      <color rgb="FFC6FFAB"/>
      <color rgb="FFABFF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4"/>
  <sheetViews>
    <sheetView view="pageBreakPreview" topLeftCell="A55" zoomScaleNormal="85" zoomScaleSheetLayoutView="100" workbookViewId="0">
      <selection activeCell="H67" sqref="H67"/>
    </sheetView>
  </sheetViews>
  <sheetFormatPr baseColWidth="10" defaultColWidth="11.5703125" defaultRowHeight="25.15" customHeight="1" x14ac:dyDescent="0.25"/>
  <cols>
    <col min="1" max="1" width="27.28515625" style="84" customWidth="1"/>
    <col min="2" max="2" width="13.5703125" style="84" customWidth="1"/>
    <col min="3" max="3" width="12.28515625" style="84" customWidth="1"/>
    <col min="4" max="4" width="13.42578125" style="84" customWidth="1"/>
    <col min="5" max="5" width="11.5703125" style="84"/>
    <col min="6" max="6" width="24.7109375" style="84" customWidth="1"/>
    <col min="7" max="7" width="14" style="84" customWidth="1"/>
    <col min="8" max="8" width="12.5703125" style="84" customWidth="1"/>
    <col min="9" max="9" width="13" style="84" customWidth="1"/>
    <col min="10" max="16384" width="11.5703125" style="84"/>
  </cols>
  <sheetData>
    <row r="1" spans="1:10" ht="25.15" customHeight="1" x14ac:dyDescent="0.3">
      <c r="A1" s="84" t="s">
        <v>4</v>
      </c>
    </row>
    <row r="3" spans="1:10" ht="25.15" customHeight="1" x14ac:dyDescent="0.25">
      <c r="A3" s="81" t="s">
        <v>73</v>
      </c>
      <c r="B3" s="82"/>
      <c r="F3" s="86" t="s">
        <v>74</v>
      </c>
      <c r="G3" s="82"/>
    </row>
    <row r="4" spans="1:10" ht="25.15" customHeight="1" x14ac:dyDescent="0.25">
      <c r="A4" s="16" t="s">
        <v>0</v>
      </c>
      <c r="B4" s="113">
        <v>162.9</v>
      </c>
      <c r="F4" s="16" t="s">
        <v>0</v>
      </c>
      <c r="G4" s="113">
        <v>162.9</v>
      </c>
    </row>
    <row r="5" spans="1:10" ht="25.15" customHeight="1" x14ac:dyDescent="0.25">
      <c r="A5" s="25" t="s">
        <v>1</v>
      </c>
      <c r="B5" s="112">
        <v>142.9</v>
      </c>
      <c r="C5" s="84" t="s">
        <v>4</v>
      </c>
      <c r="F5" s="25" t="s">
        <v>1</v>
      </c>
      <c r="G5" s="112">
        <v>142.9</v>
      </c>
    </row>
    <row r="6" spans="1:10" ht="25.15" customHeight="1" x14ac:dyDescent="0.25">
      <c r="A6" s="25" t="s">
        <v>34</v>
      </c>
      <c r="B6" s="27">
        <v>20</v>
      </c>
      <c r="F6" s="25" t="s">
        <v>34</v>
      </c>
      <c r="G6" s="27">
        <v>20</v>
      </c>
    </row>
    <row r="7" spans="1:10" ht="25.15" customHeight="1" x14ac:dyDescent="0.3">
      <c r="A7" s="16" t="s">
        <v>2</v>
      </c>
      <c r="B7" s="19">
        <v>1000</v>
      </c>
      <c r="F7" s="16" t="s">
        <v>2</v>
      </c>
      <c r="G7" s="19">
        <v>1000</v>
      </c>
    </row>
    <row r="8" spans="1:10" ht="25.15" customHeight="1" x14ac:dyDescent="0.3">
      <c r="A8" s="16" t="s">
        <v>26</v>
      </c>
      <c r="B8" s="19">
        <v>1000</v>
      </c>
      <c r="F8" s="16" t="s">
        <v>26</v>
      </c>
      <c r="G8" s="19">
        <v>2000</v>
      </c>
    </row>
    <row r="9" spans="1:10" ht="25.15" customHeight="1" x14ac:dyDescent="0.3">
      <c r="A9" s="83" t="s">
        <v>55</v>
      </c>
      <c r="B9" s="85">
        <f>B8/B7</f>
        <v>1</v>
      </c>
      <c r="F9" s="83" t="s">
        <v>55</v>
      </c>
      <c r="G9" s="85">
        <f>G8/G7</f>
        <v>2</v>
      </c>
    </row>
    <row r="10" spans="1:10" ht="25.15" customHeight="1" x14ac:dyDescent="0.3">
      <c r="A10" s="25" t="s">
        <v>3</v>
      </c>
      <c r="B10" s="13">
        <f>B7/B5</f>
        <v>6.9979006298110562</v>
      </c>
      <c r="F10" s="25" t="s">
        <v>3</v>
      </c>
      <c r="G10" s="13">
        <f>G7/G5</f>
        <v>6.9979006298110562</v>
      </c>
    </row>
    <row r="11" spans="1:10" ht="25.15" customHeight="1" x14ac:dyDescent="0.3">
      <c r="A11" s="25" t="s">
        <v>28</v>
      </c>
      <c r="B11" s="13">
        <f>B8/B5</f>
        <v>6.9979006298110562</v>
      </c>
      <c r="F11" s="25" t="s">
        <v>28</v>
      </c>
      <c r="G11" s="13">
        <f>G8/G5</f>
        <v>13.995801259622112</v>
      </c>
    </row>
    <row r="12" spans="1:10" ht="25.15" customHeight="1" x14ac:dyDescent="0.3">
      <c r="D12" s="84" t="s">
        <v>4</v>
      </c>
    </row>
    <row r="13" spans="1:10" ht="25.15" customHeight="1" x14ac:dyDescent="0.3">
      <c r="D13" s="84" t="s">
        <v>4</v>
      </c>
    </row>
    <row r="14" spans="1:10" ht="25.15" customHeight="1" x14ac:dyDescent="0.3">
      <c r="A14" s="45" t="s">
        <v>35</v>
      </c>
      <c r="B14" s="46"/>
      <c r="C14" s="47"/>
      <c r="D14" s="48"/>
      <c r="F14" s="45" t="s">
        <v>35</v>
      </c>
      <c r="G14" s="46"/>
      <c r="H14" s="47"/>
      <c r="I14" s="48"/>
    </row>
    <row r="15" spans="1:10" ht="25.15" customHeight="1" x14ac:dyDescent="0.25">
      <c r="A15" s="50">
        <f>B8</f>
        <v>1000</v>
      </c>
      <c r="B15" s="124" t="s">
        <v>59</v>
      </c>
      <c r="C15" s="124"/>
      <c r="D15" s="124"/>
      <c r="F15" s="50">
        <f>G8</f>
        <v>2000</v>
      </c>
      <c r="G15" s="124" t="s">
        <v>61</v>
      </c>
      <c r="H15" s="124"/>
      <c r="I15" s="124"/>
    </row>
    <row r="16" spans="1:10" ht="25.15" customHeight="1" x14ac:dyDescent="0.25">
      <c r="A16" s="53" t="s">
        <v>38</v>
      </c>
      <c r="B16" s="52" t="s">
        <v>39</v>
      </c>
      <c r="C16" s="52" t="s">
        <v>40</v>
      </c>
      <c r="D16" s="52" t="s">
        <v>12</v>
      </c>
      <c r="E16" s="52" t="s">
        <v>85</v>
      </c>
      <c r="F16" s="53" t="s">
        <v>38</v>
      </c>
      <c r="G16" s="52" t="s">
        <v>62</v>
      </c>
      <c r="H16" s="52" t="s">
        <v>60</v>
      </c>
      <c r="I16" s="52" t="s">
        <v>12</v>
      </c>
      <c r="J16" s="52" t="s">
        <v>85</v>
      </c>
    </row>
    <row r="17" spans="1:10" ht="25.15" customHeight="1" x14ac:dyDescent="0.3">
      <c r="A17" s="63" t="s">
        <v>43</v>
      </c>
      <c r="B17" s="54">
        <v>0.03</v>
      </c>
      <c r="C17" s="79">
        <v>55</v>
      </c>
      <c r="D17" s="80">
        <f>$A$15*B17*C17</f>
        <v>1650</v>
      </c>
      <c r="E17" s="54">
        <f>B17/SUM(B17:B19)</f>
        <v>4.6875E-2</v>
      </c>
      <c r="F17" s="63" t="s">
        <v>43</v>
      </c>
      <c r="G17" s="54">
        <v>0.03</v>
      </c>
      <c r="H17" s="79">
        <v>53</v>
      </c>
      <c r="I17" s="80">
        <f>$F$15*G17*H17</f>
        <v>3180</v>
      </c>
      <c r="J17" s="54">
        <f>G17/SUM(G17:G19)</f>
        <v>4.7619047619047616E-2</v>
      </c>
    </row>
    <row r="18" spans="1:10" ht="25.15" customHeight="1" x14ac:dyDescent="0.25">
      <c r="A18" s="64" t="s">
        <v>44</v>
      </c>
      <c r="B18" s="54">
        <v>0.5</v>
      </c>
      <c r="C18" s="79">
        <v>90</v>
      </c>
      <c r="D18" s="80">
        <f t="shared" ref="D18:D23" si="0">$A$15*B18*C18</f>
        <v>45000</v>
      </c>
      <c r="E18" s="54">
        <f>B18/SUM(B17:B19)</f>
        <v>0.78125</v>
      </c>
      <c r="F18" s="64" t="s">
        <v>44</v>
      </c>
      <c r="G18" s="54">
        <v>0.33</v>
      </c>
      <c r="H18" s="79">
        <v>86</v>
      </c>
      <c r="I18" s="80">
        <f t="shared" ref="I18:I23" si="1">$F$15*G18*H18</f>
        <v>56760</v>
      </c>
      <c r="J18" s="54">
        <f>G18/SUM(G17:G19)</f>
        <v>0.52380952380952384</v>
      </c>
    </row>
    <row r="19" spans="1:10" ht="25.15" customHeight="1" x14ac:dyDescent="0.25">
      <c r="A19" s="64" t="s">
        <v>45</v>
      </c>
      <c r="B19" s="54">
        <v>0.11</v>
      </c>
      <c r="C19" s="79">
        <v>60</v>
      </c>
      <c r="D19" s="80">
        <f t="shared" si="0"/>
        <v>6600</v>
      </c>
      <c r="E19" s="54">
        <f>B19/SUM(B17:B19)</f>
        <v>0.171875</v>
      </c>
      <c r="F19" s="64" t="s">
        <v>45</v>
      </c>
      <c r="G19" s="54">
        <v>0.27</v>
      </c>
      <c r="H19" s="79">
        <v>48</v>
      </c>
      <c r="I19" s="80">
        <f t="shared" si="1"/>
        <v>25920</v>
      </c>
      <c r="J19" s="54">
        <f>G19/SUM(G17:G19)</f>
        <v>0.4285714285714286</v>
      </c>
    </row>
    <row r="20" spans="1:10" ht="25.15" customHeight="1" x14ac:dyDescent="0.25">
      <c r="A20" s="65" t="s">
        <v>58</v>
      </c>
      <c r="B20" s="54">
        <v>0.21</v>
      </c>
      <c r="C20" s="79">
        <v>36.5</v>
      </c>
      <c r="D20" s="80">
        <f t="shared" si="0"/>
        <v>7665</v>
      </c>
      <c r="F20" s="65" t="s">
        <v>58</v>
      </c>
      <c r="G20" s="54">
        <v>0.25</v>
      </c>
      <c r="H20" s="79">
        <v>36.5</v>
      </c>
      <c r="I20" s="80">
        <f t="shared" si="1"/>
        <v>18250</v>
      </c>
    </row>
    <row r="21" spans="1:10" ht="25.15" customHeight="1" x14ac:dyDescent="0.25">
      <c r="A21" s="65" t="s">
        <v>75</v>
      </c>
      <c r="B21" s="54">
        <v>0.02</v>
      </c>
      <c r="C21" s="79">
        <v>70</v>
      </c>
      <c r="D21" s="80">
        <f t="shared" si="0"/>
        <v>1400</v>
      </c>
      <c r="F21" s="65" t="s">
        <v>75</v>
      </c>
      <c r="G21" s="54">
        <v>0.01</v>
      </c>
      <c r="H21" s="79">
        <v>70</v>
      </c>
      <c r="I21" s="80">
        <f t="shared" si="1"/>
        <v>1400</v>
      </c>
    </row>
    <row r="22" spans="1:10" ht="25.15" customHeight="1" x14ac:dyDescent="0.25">
      <c r="A22" s="65" t="s">
        <v>76</v>
      </c>
      <c r="B22" s="54">
        <v>0.08</v>
      </c>
      <c r="C22" s="79">
        <v>46</v>
      </c>
      <c r="D22" s="80">
        <f t="shared" si="0"/>
        <v>3680</v>
      </c>
      <c r="F22" s="65" t="s">
        <v>76</v>
      </c>
      <c r="G22" s="54">
        <v>0.04</v>
      </c>
      <c r="H22" s="79">
        <v>47</v>
      </c>
      <c r="I22" s="80">
        <f t="shared" si="1"/>
        <v>3760</v>
      </c>
    </row>
    <row r="23" spans="1:10" ht="25.15" customHeight="1" x14ac:dyDescent="0.25">
      <c r="A23" s="65" t="s">
        <v>47</v>
      </c>
      <c r="B23" s="54">
        <v>0.05</v>
      </c>
      <c r="C23" s="79">
        <v>35</v>
      </c>
      <c r="D23" s="80">
        <f t="shared" si="0"/>
        <v>1750</v>
      </c>
      <c r="F23" s="65" t="s">
        <v>47</v>
      </c>
      <c r="G23" s="54">
        <v>7.0000000000000007E-2</v>
      </c>
      <c r="H23" s="79">
        <v>35</v>
      </c>
      <c r="I23" s="80">
        <f t="shared" si="1"/>
        <v>4900</v>
      </c>
    </row>
    <row r="24" spans="1:10" ht="25.15" customHeight="1" x14ac:dyDescent="0.25">
      <c r="A24" s="55" t="s">
        <v>48</v>
      </c>
      <c r="B24" s="56">
        <f>SUM(B17:B23)</f>
        <v>1</v>
      </c>
      <c r="C24" s="57">
        <f>D24/A15</f>
        <v>67.745000000000005</v>
      </c>
      <c r="D24" s="58">
        <f>SUM(D17:D23)</f>
        <v>67745</v>
      </c>
      <c r="F24" s="55" t="s">
        <v>48</v>
      </c>
      <c r="G24" s="56">
        <f>SUM(G17:G23)</f>
        <v>1</v>
      </c>
      <c r="H24" s="57">
        <f>I24/F15</f>
        <v>57.085000000000001</v>
      </c>
      <c r="I24" s="58">
        <f>SUM(I17:I23)</f>
        <v>114170</v>
      </c>
    </row>
    <row r="26" spans="1:10" ht="25.15" customHeight="1" x14ac:dyDescent="0.25">
      <c r="A26" s="92" t="s">
        <v>63</v>
      </c>
      <c r="B26" s="95" t="s">
        <v>12</v>
      </c>
      <c r="C26" s="95" t="s">
        <v>27</v>
      </c>
      <c r="D26" s="95" t="s">
        <v>26</v>
      </c>
      <c r="F26" s="92" t="s">
        <v>64</v>
      </c>
      <c r="G26" s="95" t="s">
        <v>12</v>
      </c>
      <c r="H26" s="95" t="s">
        <v>27</v>
      </c>
      <c r="I26" s="95" t="s">
        <v>26</v>
      </c>
    </row>
    <row r="27" spans="1:10" ht="25.15" customHeight="1" x14ac:dyDescent="0.25">
      <c r="A27" s="93" t="s">
        <v>14</v>
      </c>
      <c r="B27" s="87">
        <f>D24</f>
        <v>67745</v>
      </c>
      <c r="C27" s="88">
        <f>B27/$B$8</f>
        <v>67.745000000000005</v>
      </c>
      <c r="D27" s="96">
        <f>B8</f>
        <v>1000</v>
      </c>
      <c r="F27" s="93" t="s">
        <v>14</v>
      </c>
      <c r="G27" s="87">
        <f>I24</f>
        <v>114170</v>
      </c>
      <c r="H27" s="88">
        <f>G27/$G$8</f>
        <v>57.085000000000001</v>
      </c>
      <c r="I27" s="91">
        <f>G8</f>
        <v>2000</v>
      </c>
    </row>
    <row r="28" spans="1:10" ht="25.15" customHeight="1" x14ac:dyDescent="0.25">
      <c r="A28" s="93" t="s">
        <v>5</v>
      </c>
      <c r="B28" s="87">
        <f>D27*D28</f>
        <v>23000</v>
      </c>
      <c r="C28" s="88">
        <f>B28/$B$8</f>
        <v>23</v>
      </c>
      <c r="D28" s="97">
        <v>23</v>
      </c>
      <c r="F28" s="93" t="s">
        <v>5</v>
      </c>
      <c r="G28" s="87">
        <f>I27*I28</f>
        <v>50000</v>
      </c>
      <c r="H28" s="88">
        <f>G28/$G$8</f>
        <v>25</v>
      </c>
      <c r="I28" s="97">
        <v>25</v>
      </c>
    </row>
    <row r="29" spans="1:10" ht="25.15" customHeight="1" x14ac:dyDescent="0.25">
      <c r="A29" s="94" t="s">
        <v>63</v>
      </c>
      <c r="B29" s="89">
        <f>B27-B28</f>
        <v>44745</v>
      </c>
      <c r="C29" s="90">
        <f>C27-C28</f>
        <v>44.745000000000005</v>
      </c>
      <c r="F29" s="94" t="s">
        <v>64</v>
      </c>
      <c r="G29" s="89">
        <f>G27-G28</f>
        <v>64170</v>
      </c>
      <c r="H29" s="90">
        <f>H27-H28</f>
        <v>32.085000000000001</v>
      </c>
    </row>
    <row r="31" spans="1:10" ht="25.15" customHeight="1" x14ac:dyDescent="0.25">
      <c r="F31" s="84" t="s">
        <v>4</v>
      </c>
    </row>
    <row r="32" spans="1:10" ht="25.15" customHeight="1" x14ac:dyDescent="0.25">
      <c r="A32" s="94" t="str">
        <f>A29</f>
        <v>DB 1 - Normaljahr</v>
      </c>
      <c r="B32" s="89">
        <f>B29</f>
        <v>44745</v>
      </c>
      <c r="C32" s="90">
        <f>C29</f>
        <v>44.745000000000005</v>
      </c>
      <c r="F32" s="94" t="str">
        <f>F29</f>
        <v>DB 1 - Kalamitätsjahr</v>
      </c>
      <c r="G32" s="89">
        <f>G29</f>
        <v>64170</v>
      </c>
      <c r="H32" s="90">
        <f>H29</f>
        <v>32.085000000000001</v>
      </c>
    </row>
    <row r="34" spans="1:10" ht="39.6" customHeight="1" x14ac:dyDescent="0.25">
      <c r="A34" s="98" t="s">
        <v>21</v>
      </c>
      <c r="B34" s="92" t="s">
        <v>12</v>
      </c>
      <c r="C34" s="92" t="s">
        <v>27</v>
      </c>
      <c r="D34" s="92" t="s">
        <v>17</v>
      </c>
      <c r="E34" s="92" t="s">
        <v>18</v>
      </c>
      <c r="F34" s="98" t="s">
        <v>21</v>
      </c>
      <c r="G34" s="92" t="s">
        <v>12</v>
      </c>
      <c r="H34" s="92" t="s">
        <v>27</v>
      </c>
      <c r="I34" s="92" t="s">
        <v>17</v>
      </c>
      <c r="J34" s="92" t="s">
        <v>18</v>
      </c>
    </row>
    <row r="35" spans="1:10" ht="25.15" customHeight="1" x14ac:dyDescent="0.25">
      <c r="A35" s="93" t="s">
        <v>6</v>
      </c>
      <c r="B35" s="99">
        <v>5000</v>
      </c>
      <c r="C35" s="88">
        <f t="shared" ref="C35:C40" si="2">B35/$B$8</f>
        <v>5</v>
      </c>
      <c r="D35" s="91">
        <f>B35/$C$29</f>
        <v>111.7443289753045</v>
      </c>
      <c r="E35" s="100">
        <f t="shared" ref="E35:E41" si="3">D35/$B$7</f>
        <v>0.11174432897530449</v>
      </c>
      <c r="F35" s="93" t="s">
        <v>6</v>
      </c>
      <c r="G35" s="99">
        <v>9000</v>
      </c>
      <c r="H35" s="88">
        <f>G35/$G$8</f>
        <v>4.5</v>
      </c>
      <c r="I35" s="91">
        <f>G35/$H$29</f>
        <v>280.50490883590464</v>
      </c>
      <c r="J35" s="100">
        <f t="shared" ref="J35:J41" si="4">I35/$B$7</f>
        <v>0.28050490883590462</v>
      </c>
    </row>
    <row r="36" spans="1:10" ht="25.15" customHeight="1" x14ac:dyDescent="0.25">
      <c r="A36" s="93" t="s">
        <v>7</v>
      </c>
      <c r="B36" s="99">
        <v>7000</v>
      </c>
      <c r="C36" s="88">
        <f t="shared" si="2"/>
        <v>7</v>
      </c>
      <c r="D36" s="91">
        <f t="shared" ref="D36:D40" si="5">B36/$C$29</f>
        <v>156.44206056542629</v>
      </c>
      <c r="E36" s="100">
        <f t="shared" si="3"/>
        <v>0.15644206056542628</v>
      </c>
      <c r="F36" s="93" t="s">
        <v>7</v>
      </c>
      <c r="G36" s="99">
        <v>12000</v>
      </c>
      <c r="H36" s="88">
        <f t="shared" ref="H36:H40" si="6">G36/$G$8</f>
        <v>6</v>
      </c>
      <c r="I36" s="91">
        <f t="shared" ref="I36:I40" si="7">G36/$H$29</f>
        <v>374.00654511453951</v>
      </c>
      <c r="J36" s="100">
        <f t="shared" si="4"/>
        <v>0.37400654511453951</v>
      </c>
    </row>
    <row r="37" spans="1:10" ht="25.15" customHeight="1" x14ac:dyDescent="0.25">
      <c r="A37" s="93" t="s">
        <v>8</v>
      </c>
      <c r="B37" s="99">
        <v>5000</v>
      </c>
      <c r="C37" s="88">
        <f t="shared" si="2"/>
        <v>5</v>
      </c>
      <c r="D37" s="91">
        <f t="shared" si="5"/>
        <v>111.7443289753045</v>
      </c>
      <c r="E37" s="100">
        <f t="shared" si="3"/>
        <v>0.11174432897530449</v>
      </c>
      <c r="F37" s="93" t="s">
        <v>8</v>
      </c>
      <c r="G37" s="99">
        <v>5000</v>
      </c>
      <c r="H37" s="88">
        <f t="shared" si="6"/>
        <v>2.5</v>
      </c>
      <c r="I37" s="91">
        <f t="shared" si="7"/>
        <v>155.83606046439147</v>
      </c>
      <c r="J37" s="100">
        <f t="shared" si="4"/>
        <v>0.15583606046439147</v>
      </c>
    </row>
    <row r="38" spans="1:10" ht="25.15" customHeight="1" x14ac:dyDescent="0.25">
      <c r="A38" s="93" t="s">
        <v>9</v>
      </c>
      <c r="B38" s="99">
        <v>3000</v>
      </c>
      <c r="C38" s="88">
        <f t="shared" si="2"/>
        <v>3</v>
      </c>
      <c r="D38" s="91">
        <f t="shared" si="5"/>
        <v>67.046597385182693</v>
      </c>
      <c r="E38" s="100">
        <f t="shared" si="3"/>
        <v>6.7046597385182691E-2</v>
      </c>
      <c r="F38" s="93" t="s">
        <v>9</v>
      </c>
      <c r="G38" s="99">
        <v>3000</v>
      </c>
      <c r="H38" s="88">
        <f t="shared" si="6"/>
        <v>1.5</v>
      </c>
      <c r="I38" s="91">
        <f t="shared" si="7"/>
        <v>93.501636278634876</v>
      </c>
      <c r="J38" s="100">
        <f t="shared" si="4"/>
        <v>9.3501636278634878E-2</v>
      </c>
    </row>
    <row r="39" spans="1:10" ht="25.15" customHeight="1" x14ac:dyDescent="0.25">
      <c r="A39" s="93" t="s">
        <v>20</v>
      </c>
      <c r="B39" s="99">
        <v>-4000</v>
      </c>
      <c r="C39" s="88">
        <f t="shared" si="2"/>
        <v>-4</v>
      </c>
      <c r="D39" s="91">
        <f t="shared" si="5"/>
        <v>-89.395463180243596</v>
      </c>
      <c r="E39" s="100">
        <f t="shared" si="3"/>
        <v>-8.9395463180243592E-2</v>
      </c>
      <c r="F39" s="93" t="s">
        <v>20</v>
      </c>
      <c r="G39" s="99">
        <v>-4000</v>
      </c>
      <c r="H39" s="88">
        <f t="shared" si="6"/>
        <v>-2</v>
      </c>
      <c r="I39" s="91">
        <f t="shared" si="7"/>
        <v>-124.66884837151316</v>
      </c>
      <c r="J39" s="100">
        <f t="shared" si="4"/>
        <v>-0.12466884837151317</v>
      </c>
    </row>
    <row r="40" spans="1:10" ht="25.15" customHeight="1" x14ac:dyDescent="0.25">
      <c r="A40" s="93" t="s">
        <v>10</v>
      </c>
      <c r="B40" s="99">
        <v>20000</v>
      </c>
      <c r="C40" s="88">
        <f t="shared" si="2"/>
        <v>20</v>
      </c>
      <c r="D40" s="91">
        <f t="shared" si="5"/>
        <v>446.97731590121799</v>
      </c>
      <c r="E40" s="100">
        <f t="shared" si="3"/>
        <v>0.44697731590121798</v>
      </c>
      <c r="F40" s="93" t="s">
        <v>10</v>
      </c>
      <c r="G40" s="99">
        <v>20000</v>
      </c>
      <c r="H40" s="88">
        <f t="shared" si="6"/>
        <v>10</v>
      </c>
      <c r="I40" s="91">
        <f t="shared" si="7"/>
        <v>623.34424185756586</v>
      </c>
      <c r="J40" s="100">
        <f t="shared" si="4"/>
        <v>0.62334424185756587</v>
      </c>
    </row>
    <row r="41" spans="1:10" ht="25.15" customHeight="1" x14ac:dyDescent="0.25">
      <c r="A41" s="94" t="s">
        <v>16</v>
      </c>
      <c r="B41" s="89">
        <f>SUM(B35:B40)</f>
        <v>36000</v>
      </c>
      <c r="C41" s="90">
        <f>SUM(C35:C40)</f>
        <v>36</v>
      </c>
      <c r="D41" s="101">
        <f>SUM(D35:D40)</f>
        <v>804.55916862219237</v>
      </c>
      <c r="E41" s="102">
        <f t="shared" si="3"/>
        <v>0.80455916862219234</v>
      </c>
      <c r="F41" s="94" t="s">
        <v>16</v>
      </c>
      <c r="G41" s="89">
        <f>SUM(G35:G40)</f>
        <v>45000</v>
      </c>
      <c r="H41" s="90">
        <f>SUM(H35:H40)</f>
        <v>22.5</v>
      </c>
      <c r="I41" s="101">
        <f>SUM(I35:I40)</f>
        <v>1402.5245441795232</v>
      </c>
      <c r="J41" s="102">
        <f t="shared" si="4"/>
        <v>1.4025245441795233</v>
      </c>
    </row>
    <row r="42" spans="1:10" ht="25.15" customHeight="1" x14ac:dyDescent="0.25">
      <c r="A42" s="103"/>
      <c r="B42" s="104"/>
      <c r="C42" s="105"/>
      <c r="D42" s="105"/>
      <c r="E42" s="105"/>
      <c r="F42" s="103"/>
      <c r="G42" s="104"/>
      <c r="H42" s="105"/>
      <c r="I42" s="105"/>
      <c r="J42" s="105"/>
    </row>
    <row r="43" spans="1:10" ht="25.15" customHeight="1" x14ac:dyDescent="0.25">
      <c r="A43" s="108" t="s">
        <v>65</v>
      </c>
      <c r="B43" s="106">
        <f>B29-B41</f>
        <v>8745</v>
      </c>
      <c r="C43" s="107">
        <f>C29-C41</f>
        <v>8.7450000000000045</v>
      </c>
      <c r="D43" s="125"/>
      <c r="E43" s="126"/>
      <c r="F43" s="108" t="s">
        <v>66</v>
      </c>
      <c r="G43" s="106">
        <f>G29-G41</f>
        <v>19170</v>
      </c>
      <c r="H43" s="107">
        <f>H29-H41</f>
        <v>9.5850000000000009</v>
      </c>
      <c r="I43" s="125"/>
      <c r="J43" s="126"/>
    </row>
    <row r="45" spans="1:10" ht="25.15" customHeight="1" x14ac:dyDescent="0.25">
      <c r="A45" s="93" t="s">
        <v>67</v>
      </c>
      <c r="B45" s="109">
        <f>B29</f>
        <v>44745</v>
      </c>
      <c r="C45" s="88">
        <f>C29</f>
        <v>44.745000000000005</v>
      </c>
      <c r="F45" s="93" t="s">
        <v>70</v>
      </c>
      <c r="G45" s="109">
        <f>H29*G7</f>
        <v>32085</v>
      </c>
      <c r="H45" s="88">
        <f>H29</f>
        <v>32.085000000000001</v>
      </c>
    </row>
    <row r="46" spans="1:10" ht="25.15" customHeight="1" x14ac:dyDescent="0.25">
      <c r="A46" s="93" t="s">
        <v>68</v>
      </c>
      <c r="B46" s="109">
        <f>B41</f>
        <v>36000</v>
      </c>
      <c r="C46" s="97">
        <f>C41</f>
        <v>36</v>
      </c>
      <c r="F46" s="93" t="s">
        <v>71</v>
      </c>
      <c r="G46" s="109">
        <f>G41</f>
        <v>45000</v>
      </c>
      <c r="H46" s="97">
        <f>G46/G7</f>
        <v>45</v>
      </c>
    </row>
    <row r="47" spans="1:10" ht="25.15" customHeight="1" x14ac:dyDescent="0.25">
      <c r="A47" s="110" t="s">
        <v>69</v>
      </c>
      <c r="B47" s="111">
        <f>B45-B46</f>
        <v>8745</v>
      </c>
      <c r="C47" s="90">
        <f>C45-C46</f>
        <v>8.7450000000000045</v>
      </c>
      <c r="F47" s="110" t="s">
        <v>72</v>
      </c>
      <c r="G47" s="111">
        <f>G45-G46</f>
        <v>-12915</v>
      </c>
      <c r="H47" s="90">
        <f>H45-H46</f>
        <v>-12.914999999999999</v>
      </c>
    </row>
    <row r="48" spans="1:10" ht="25.15" customHeight="1" x14ac:dyDescent="0.25">
      <c r="A48" s="108" t="s">
        <v>33</v>
      </c>
      <c r="B48" s="106">
        <f>B43-B47</f>
        <v>0</v>
      </c>
      <c r="C48" s="107">
        <f>C43-C47</f>
        <v>0</v>
      </c>
      <c r="F48" s="108" t="s">
        <v>33</v>
      </c>
      <c r="G48" s="106">
        <f>G43-G47</f>
        <v>32085</v>
      </c>
      <c r="H48" s="107">
        <f>H43-H47</f>
        <v>22.5</v>
      </c>
    </row>
    <row r="50" spans="1:10" ht="25.15" customHeight="1" x14ac:dyDescent="0.25">
      <c r="A50" s="98" t="s">
        <v>77</v>
      </c>
      <c r="G50" s="115" t="s">
        <v>4</v>
      </c>
    </row>
    <row r="51" spans="1:10" ht="25.15" customHeight="1" x14ac:dyDescent="0.25">
      <c r="A51" s="93" t="str">
        <f>A45</f>
        <v>DB 1 HS - Normaljahr</v>
      </c>
      <c r="B51" s="109">
        <f>B29</f>
        <v>44745</v>
      </c>
      <c r="C51" s="88">
        <f>C45</f>
        <v>44.745000000000005</v>
      </c>
    </row>
    <row r="52" spans="1:10" ht="25.15" customHeight="1" x14ac:dyDescent="0.25">
      <c r="A52" s="93" t="str">
        <f>F45</f>
        <v>DB 1 HS - Kalamitätsjahr</v>
      </c>
      <c r="B52" s="109">
        <f>G45</f>
        <v>32085</v>
      </c>
      <c r="C52" s="88">
        <f>H45</f>
        <v>32.085000000000001</v>
      </c>
    </row>
    <row r="53" spans="1:10" ht="25.15" customHeight="1" x14ac:dyDescent="0.25">
      <c r="A53" s="110" t="s">
        <v>78</v>
      </c>
      <c r="B53" s="111">
        <f>B52-B51</f>
        <v>-12660</v>
      </c>
      <c r="C53" s="90">
        <f>C52-C51</f>
        <v>-12.660000000000004</v>
      </c>
    </row>
    <row r="54" spans="1:10" ht="25.15" customHeight="1" x14ac:dyDescent="0.25">
      <c r="A54" s="98" t="s">
        <v>80</v>
      </c>
    </row>
    <row r="55" spans="1:10" ht="25.15" customHeight="1" x14ac:dyDescent="0.25">
      <c r="A55" s="93" t="s">
        <v>79</v>
      </c>
      <c r="B55" s="109">
        <f>B41</f>
        <v>36000</v>
      </c>
      <c r="C55" s="88">
        <f>C41</f>
        <v>36</v>
      </c>
    </row>
    <row r="56" spans="1:10" ht="25.15" customHeight="1" x14ac:dyDescent="0.25">
      <c r="A56" s="93" t="s">
        <v>81</v>
      </c>
      <c r="B56" s="109">
        <f>G41</f>
        <v>45000</v>
      </c>
      <c r="C56" s="88">
        <f>H46</f>
        <v>45</v>
      </c>
    </row>
    <row r="57" spans="1:10" ht="25.15" customHeight="1" x14ac:dyDescent="0.25">
      <c r="A57" s="110" t="s">
        <v>82</v>
      </c>
      <c r="B57" s="111">
        <f>B55-B56</f>
        <v>-9000</v>
      </c>
      <c r="C57" s="90">
        <f>C55-C56</f>
        <v>-9</v>
      </c>
    </row>
    <row r="58" spans="1:10" ht="25.15" customHeight="1" x14ac:dyDescent="0.25">
      <c r="A58" s="98" t="s">
        <v>83</v>
      </c>
    </row>
    <row r="59" spans="1:10" ht="25.15" customHeight="1" x14ac:dyDescent="0.25">
      <c r="A59" s="110" t="s">
        <v>84</v>
      </c>
      <c r="B59" s="111">
        <f>B53+B57</f>
        <v>-21660</v>
      </c>
      <c r="C59" s="90">
        <f>C53+C57</f>
        <v>-21.660000000000004</v>
      </c>
    </row>
    <row r="61" spans="1:10" ht="25.15" customHeight="1" x14ac:dyDescent="0.25">
      <c r="A61" s="45" t="s">
        <v>103</v>
      </c>
    </row>
    <row r="62" spans="1:10" ht="25.15" customHeight="1" x14ac:dyDescent="0.25">
      <c r="A62" s="110" t="s">
        <v>2</v>
      </c>
      <c r="B62" s="19">
        <f>B7</f>
        <v>1000</v>
      </c>
      <c r="F62" s="120" t="s">
        <v>98</v>
      </c>
      <c r="G62" s="46"/>
      <c r="H62" s="47"/>
      <c r="I62" s="48"/>
    </row>
    <row r="63" spans="1:10" ht="25.15" customHeight="1" x14ac:dyDescent="0.25">
      <c r="A63" s="116" t="s">
        <v>87</v>
      </c>
      <c r="B63" s="109">
        <f>G41</f>
        <v>45000</v>
      </c>
      <c r="C63" s="88">
        <f>B63/B62</f>
        <v>45</v>
      </c>
      <c r="F63" s="50">
        <f>B62</f>
        <v>1000</v>
      </c>
      <c r="G63" s="124" t="s">
        <v>59</v>
      </c>
      <c r="H63" s="124"/>
      <c r="I63" s="124"/>
    </row>
    <row r="64" spans="1:10" ht="25.15" customHeight="1" x14ac:dyDescent="0.25">
      <c r="A64" s="116" t="s">
        <v>88</v>
      </c>
      <c r="B64" s="109">
        <f>B62*I28</f>
        <v>25000</v>
      </c>
      <c r="C64" s="88">
        <f>B64/B62</f>
        <v>25</v>
      </c>
      <c r="F64" s="53" t="s">
        <v>38</v>
      </c>
      <c r="G64" s="52" t="s">
        <v>39</v>
      </c>
      <c r="H64" s="52" t="s">
        <v>40</v>
      </c>
      <c r="I64" s="52" t="s">
        <v>12</v>
      </c>
      <c r="J64" s="52" t="s">
        <v>85</v>
      </c>
    </row>
    <row r="65" spans="1:10" ht="25.15" customHeight="1" x14ac:dyDescent="0.25">
      <c r="A65" s="123" t="s">
        <v>90</v>
      </c>
      <c r="B65" s="111">
        <f>B63+B64</f>
        <v>70000</v>
      </c>
      <c r="C65" s="90">
        <f>C63+C64</f>
        <v>70</v>
      </c>
      <c r="F65" s="63" t="s">
        <v>43</v>
      </c>
      <c r="G65" s="54">
        <v>0.03</v>
      </c>
      <c r="H65" s="79">
        <v>56</v>
      </c>
      <c r="I65" s="80">
        <f>$A$15*G65*H65</f>
        <v>1680</v>
      </c>
      <c r="J65" s="54">
        <f>G65/SUM(G65:G67)</f>
        <v>4.6875E-2</v>
      </c>
    </row>
    <row r="66" spans="1:10" ht="25.15" customHeight="1" x14ac:dyDescent="0.25">
      <c r="F66" s="64" t="s">
        <v>44</v>
      </c>
      <c r="G66" s="54">
        <v>0.5</v>
      </c>
      <c r="H66" s="79">
        <v>94</v>
      </c>
      <c r="I66" s="80">
        <f t="shared" ref="I66:I71" si="8">$A$15*G66*H66</f>
        <v>47000</v>
      </c>
      <c r="J66" s="54">
        <f>G66/SUM(G65:G67)</f>
        <v>0.78125</v>
      </c>
    </row>
    <row r="67" spans="1:10" ht="25.15" customHeight="1" x14ac:dyDescent="0.25">
      <c r="A67" s="98" t="s">
        <v>91</v>
      </c>
      <c r="B67" s="92" t="s">
        <v>12</v>
      </c>
      <c r="F67" s="64" t="s">
        <v>45</v>
      </c>
      <c r="G67" s="54">
        <v>0.11</v>
      </c>
      <c r="H67" s="79">
        <v>64</v>
      </c>
      <c r="I67" s="80">
        <f t="shared" si="8"/>
        <v>7040</v>
      </c>
      <c r="J67" s="54">
        <f>G67/SUM(G65:G67)</f>
        <v>0.171875</v>
      </c>
    </row>
    <row r="68" spans="1:10" ht="25.15" customHeight="1" x14ac:dyDescent="0.25">
      <c r="A68" s="93" t="s">
        <v>6</v>
      </c>
      <c r="B68" s="99">
        <f>G35</f>
        <v>9000</v>
      </c>
      <c r="C68" s="88">
        <f>B68/$B$62</f>
        <v>9</v>
      </c>
      <c r="F68" s="65" t="s">
        <v>58</v>
      </c>
      <c r="G68" s="54">
        <v>0.21</v>
      </c>
      <c r="H68" s="79">
        <v>38</v>
      </c>
      <c r="I68" s="80">
        <f t="shared" si="8"/>
        <v>7980</v>
      </c>
    </row>
    <row r="69" spans="1:10" ht="25.15" customHeight="1" x14ac:dyDescent="0.25">
      <c r="A69" s="93" t="s">
        <v>7</v>
      </c>
      <c r="B69" s="99">
        <f t="shared" ref="B69:B73" si="9">G36</f>
        <v>12000</v>
      </c>
      <c r="C69" s="88">
        <f t="shared" ref="C69:C73" si="10">B69/$B$62</f>
        <v>12</v>
      </c>
      <c r="F69" s="65" t="s">
        <v>75</v>
      </c>
      <c r="G69" s="54">
        <v>0.02</v>
      </c>
      <c r="H69" s="79">
        <v>70</v>
      </c>
      <c r="I69" s="80">
        <f t="shared" si="8"/>
        <v>1400</v>
      </c>
    </row>
    <row r="70" spans="1:10" ht="25.15" customHeight="1" x14ac:dyDescent="0.25">
      <c r="A70" s="93" t="s">
        <v>8</v>
      </c>
      <c r="B70" s="99">
        <f t="shared" si="9"/>
        <v>5000</v>
      </c>
      <c r="C70" s="88">
        <f t="shared" si="10"/>
        <v>5</v>
      </c>
      <c r="F70" s="65" t="s">
        <v>76</v>
      </c>
      <c r="G70" s="54">
        <v>0.08</v>
      </c>
      <c r="H70" s="79">
        <v>46</v>
      </c>
      <c r="I70" s="80">
        <f t="shared" si="8"/>
        <v>3680</v>
      </c>
    </row>
    <row r="71" spans="1:10" ht="25.15" customHeight="1" x14ac:dyDescent="0.25">
      <c r="A71" s="93" t="s">
        <v>9</v>
      </c>
      <c r="B71" s="99">
        <f t="shared" si="9"/>
        <v>3000</v>
      </c>
      <c r="C71" s="88">
        <f t="shared" si="10"/>
        <v>3</v>
      </c>
      <c r="F71" s="65" t="s">
        <v>47</v>
      </c>
      <c r="G71" s="54">
        <v>0.05</v>
      </c>
      <c r="H71" s="79">
        <v>35</v>
      </c>
      <c r="I71" s="80">
        <f t="shared" si="8"/>
        <v>1750</v>
      </c>
    </row>
    <row r="72" spans="1:10" ht="25.15" customHeight="1" x14ac:dyDescent="0.25">
      <c r="A72" s="93" t="s">
        <v>20</v>
      </c>
      <c r="B72" s="99">
        <f t="shared" si="9"/>
        <v>-4000</v>
      </c>
      <c r="C72" s="88">
        <f t="shared" si="10"/>
        <v>-4</v>
      </c>
      <c r="F72" s="55" t="s">
        <v>48</v>
      </c>
      <c r="G72" s="56">
        <f>SUM(G65:G71)</f>
        <v>1</v>
      </c>
      <c r="H72" s="57">
        <f>I72/F63</f>
        <v>70.53</v>
      </c>
      <c r="I72" s="58">
        <f>SUM(I65:I71)</f>
        <v>70530</v>
      </c>
    </row>
    <row r="73" spans="1:10" ht="25.15" customHeight="1" x14ac:dyDescent="0.25">
      <c r="A73" s="93" t="s">
        <v>10</v>
      </c>
      <c r="B73" s="99">
        <f t="shared" si="9"/>
        <v>20000</v>
      </c>
      <c r="C73" s="88">
        <f t="shared" si="10"/>
        <v>20</v>
      </c>
    </row>
    <row r="74" spans="1:10" ht="25.15" customHeight="1" x14ac:dyDescent="0.25">
      <c r="A74" s="94" t="s">
        <v>16</v>
      </c>
      <c r="B74" s="89">
        <f>SUM(B68:B73)</f>
        <v>45000</v>
      </c>
      <c r="C74" s="90">
        <f>SUM(C68:C73)</f>
        <v>45</v>
      </c>
      <c r="F74" s="53" t="s">
        <v>95</v>
      </c>
      <c r="G74" s="52" t="s">
        <v>12</v>
      </c>
      <c r="H74" s="52" t="s">
        <v>92</v>
      </c>
      <c r="I74" s="52" t="s">
        <v>93</v>
      </c>
      <c r="J74" s="52" t="s">
        <v>18</v>
      </c>
    </row>
    <row r="75" spans="1:10" ht="25.15" customHeight="1" x14ac:dyDescent="0.25">
      <c r="F75" s="118" t="s">
        <v>99</v>
      </c>
      <c r="G75" s="109">
        <f>B65-B64</f>
        <v>45000</v>
      </c>
      <c r="H75" s="88">
        <f>C65-C64</f>
        <v>45</v>
      </c>
      <c r="I75" s="91">
        <f>$B$74/H75</f>
        <v>1000</v>
      </c>
      <c r="J75" s="54">
        <f>I75/$B$62</f>
        <v>1</v>
      </c>
    </row>
    <row r="76" spans="1:10" ht="25.15" customHeight="1" x14ac:dyDescent="0.25">
      <c r="F76" s="116" t="s">
        <v>94</v>
      </c>
      <c r="G76" s="109">
        <v>40000</v>
      </c>
      <c r="H76" s="88">
        <f>G76/$B$62</f>
        <v>40</v>
      </c>
      <c r="I76" s="91">
        <f>$B$74/H76</f>
        <v>1125</v>
      </c>
      <c r="J76" s="54">
        <f t="shared" ref="J76:J78" si="11">I76/$B$62</f>
        <v>1.125</v>
      </c>
    </row>
    <row r="77" spans="1:10" ht="25.15" customHeight="1" x14ac:dyDescent="0.25">
      <c r="F77" s="118" t="s">
        <v>96</v>
      </c>
      <c r="G77" s="109">
        <v>35000</v>
      </c>
      <c r="H77" s="88">
        <f t="shared" ref="H77:H78" si="12">G77/$B$62</f>
        <v>35</v>
      </c>
      <c r="I77" s="91">
        <f t="shared" ref="I77:I78" si="13">$B$74/H77</f>
        <v>1285.7142857142858</v>
      </c>
      <c r="J77" s="54">
        <f t="shared" si="11"/>
        <v>1.2857142857142858</v>
      </c>
    </row>
    <row r="78" spans="1:10" ht="25.15" customHeight="1" x14ac:dyDescent="0.25">
      <c r="F78" s="118" t="s">
        <v>100</v>
      </c>
      <c r="G78" s="109">
        <v>30000</v>
      </c>
      <c r="H78" s="88">
        <f t="shared" si="12"/>
        <v>30</v>
      </c>
      <c r="I78" s="91">
        <f t="shared" si="13"/>
        <v>1500</v>
      </c>
      <c r="J78" s="54">
        <f t="shared" si="11"/>
        <v>1.5</v>
      </c>
    </row>
    <row r="79" spans="1:10" ht="25.15" customHeight="1" x14ac:dyDescent="0.25">
      <c r="A79" s="98" t="s">
        <v>102</v>
      </c>
      <c r="B79" s="98" t="s">
        <v>11</v>
      </c>
    </row>
    <row r="80" spans="1:10" ht="25.15" customHeight="1" x14ac:dyDescent="0.25">
      <c r="A80" s="119" t="s">
        <v>97</v>
      </c>
      <c r="B80" s="89">
        <f>B74-10000</f>
        <v>35000</v>
      </c>
      <c r="C80" s="90">
        <f>B80/B62</f>
        <v>35</v>
      </c>
      <c r="D80" s="52" t="s">
        <v>93</v>
      </c>
      <c r="E80" s="52" t="s">
        <v>18</v>
      </c>
    </row>
    <row r="81" spans="1:5" ht="25.15" customHeight="1" x14ac:dyDescent="0.25">
      <c r="A81" s="118" t="s">
        <v>99</v>
      </c>
      <c r="B81" s="109">
        <v>44000</v>
      </c>
      <c r="C81" s="88">
        <f>B81/$B$62</f>
        <v>44</v>
      </c>
      <c r="D81" s="91">
        <f>$B$80/C81</f>
        <v>795.4545454545455</v>
      </c>
      <c r="E81" s="54">
        <f>D81/$B$62</f>
        <v>0.79545454545454553</v>
      </c>
    </row>
    <row r="82" spans="1:5" ht="25.15" customHeight="1" x14ac:dyDescent="0.25">
      <c r="A82" s="116" t="s">
        <v>94</v>
      </c>
      <c r="B82" s="109">
        <v>40000</v>
      </c>
      <c r="C82" s="88">
        <f t="shared" ref="C82:C84" si="14">B82/$B$62</f>
        <v>40</v>
      </c>
      <c r="D82" s="91">
        <f t="shared" ref="D82:D83" si="15">$B$80/C82</f>
        <v>875</v>
      </c>
      <c r="E82" s="54">
        <f t="shared" ref="E82:E84" si="16">D82/$B$62</f>
        <v>0.875</v>
      </c>
    </row>
    <row r="83" spans="1:5" ht="25.15" customHeight="1" x14ac:dyDescent="0.25">
      <c r="A83" s="118" t="s">
        <v>96</v>
      </c>
      <c r="B83" s="109">
        <v>35000</v>
      </c>
      <c r="C83" s="88">
        <f t="shared" si="14"/>
        <v>35</v>
      </c>
      <c r="D83" s="91">
        <f t="shared" si="15"/>
        <v>1000</v>
      </c>
      <c r="E83" s="54">
        <f t="shared" si="16"/>
        <v>1</v>
      </c>
    </row>
    <row r="84" spans="1:5" ht="25.15" customHeight="1" x14ac:dyDescent="0.25">
      <c r="A84" s="118" t="s">
        <v>100</v>
      </c>
      <c r="B84" s="109">
        <v>30000</v>
      </c>
      <c r="C84" s="88">
        <f t="shared" si="14"/>
        <v>30</v>
      </c>
      <c r="D84" s="91">
        <f>$B$80/C84</f>
        <v>1166.6666666666667</v>
      </c>
      <c r="E84" s="54">
        <f t="shared" si="16"/>
        <v>1.1666666666666667</v>
      </c>
    </row>
  </sheetData>
  <mergeCells count="5">
    <mergeCell ref="G63:I63"/>
    <mergeCell ref="B15:D15"/>
    <mergeCell ref="G15:I15"/>
    <mergeCell ref="D43:E43"/>
    <mergeCell ref="I43:J43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  <headerFooter>
    <oddFooter>&amp;L&amp;"Arial,Kursiv"&amp;9&amp;D&amp;C&amp;P   von   &amp;N&amp;R&amp;"Arial,Kursiv"&amp;9Gebirgsbetrieb</oddFooter>
  </headerFooter>
  <rowBreaks count="1" manualBreakCount="1">
    <brk id="4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80"/>
  <sheetViews>
    <sheetView showGridLines="0" tabSelected="1" view="pageBreakPreview" zoomScale="70" zoomScaleNormal="85" zoomScaleSheetLayoutView="70" workbookViewId="0">
      <selection activeCell="D26" sqref="D26"/>
    </sheetView>
  </sheetViews>
  <sheetFormatPr baseColWidth="10" defaultColWidth="11.5703125" defaultRowHeight="25.15" customHeight="1" x14ac:dyDescent="0.25"/>
  <cols>
    <col min="1" max="1" width="27.7109375" style="84" customWidth="1"/>
    <col min="2" max="2" width="13.5703125" style="84" customWidth="1"/>
    <col min="3" max="3" width="13.7109375" style="84" bestFit="1" customWidth="1"/>
    <col min="4" max="4" width="12.7109375" style="84" bestFit="1" customWidth="1"/>
    <col min="5" max="5" width="11.7109375" style="84" bestFit="1" customWidth="1"/>
    <col min="6" max="6" width="27.7109375" style="84" customWidth="1"/>
    <col min="7" max="7" width="14.7109375" style="84" customWidth="1"/>
    <col min="8" max="8" width="13.42578125" style="84" bestFit="1" customWidth="1"/>
    <col min="9" max="9" width="12.7109375" style="84" bestFit="1" customWidth="1"/>
    <col min="10" max="10" width="11.7109375" style="84" bestFit="1" customWidth="1"/>
    <col min="11" max="16384" width="11.5703125" style="84"/>
  </cols>
  <sheetData>
    <row r="1" spans="1:10" ht="25.15" customHeight="1" x14ac:dyDescent="0.3">
      <c r="A1" s="84" t="s">
        <v>4</v>
      </c>
    </row>
    <row r="3" spans="1:10" ht="25.15" customHeight="1" x14ac:dyDescent="0.25">
      <c r="A3" s="81" t="s">
        <v>56</v>
      </c>
      <c r="B3" s="82"/>
      <c r="F3" s="86" t="s">
        <v>57</v>
      </c>
      <c r="G3" s="82"/>
    </row>
    <row r="4" spans="1:10" ht="25.15" customHeight="1" x14ac:dyDescent="0.25">
      <c r="A4" s="16" t="s">
        <v>0</v>
      </c>
      <c r="B4" s="113">
        <v>220</v>
      </c>
      <c r="F4" s="16" t="s">
        <v>0</v>
      </c>
      <c r="G4" s="113">
        <v>220</v>
      </c>
    </row>
    <row r="5" spans="1:10" ht="25.15" customHeight="1" x14ac:dyDescent="0.25">
      <c r="A5" s="25" t="s">
        <v>1</v>
      </c>
      <c r="B5" s="112">
        <v>200</v>
      </c>
      <c r="C5" s="84" t="s">
        <v>4</v>
      </c>
      <c r="F5" s="25" t="s">
        <v>1</v>
      </c>
      <c r="G5" s="112">
        <v>200</v>
      </c>
    </row>
    <row r="6" spans="1:10" ht="25.15" customHeight="1" x14ac:dyDescent="0.25">
      <c r="A6" s="25" t="s">
        <v>34</v>
      </c>
      <c r="B6" s="27">
        <v>20</v>
      </c>
      <c r="F6" s="25" t="s">
        <v>34</v>
      </c>
      <c r="G6" s="27">
        <v>20</v>
      </c>
    </row>
    <row r="7" spans="1:10" ht="25.15" customHeight="1" x14ac:dyDescent="0.3">
      <c r="A7" s="16" t="s">
        <v>2</v>
      </c>
      <c r="B7" s="19">
        <v>1000</v>
      </c>
      <c r="F7" s="16" t="s">
        <v>2</v>
      </c>
      <c r="G7" s="19">
        <v>1000</v>
      </c>
    </row>
    <row r="8" spans="1:10" ht="25.15" customHeight="1" x14ac:dyDescent="0.25">
      <c r="A8" s="16" t="s">
        <v>26</v>
      </c>
      <c r="B8" s="19">
        <v>1000</v>
      </c>
      <c r="F8" s="16" t="s">
        <v>26</v>
      </c>
      <c r="G8" s="19">
        <v>2000</v>
      </c>
    </row>
    <row r="9" spans="1:10" ht="25.15" customHeight="1" x14ac:dyDescent="0.25">
      <c r="A9" s="83" t="s">
        <v>55</v>
      </c>
      <c r="B9" s="85">
        <f>B8/B7</f>
        <v>1</v>
      </c>
      <c r="F9" s="83" t="s">
        <v>55</v>
      </c>
      <c r="G9" s="85">
        <f>G8/G7</f>
        <v>2</v>
      </c>
    </row>
    <row r="10" spans="1:10" ht="25.15" customHeight="1" x14ac:dyDescent="0.25">
      <c r="A10" s="25" t="s">
        <v>3</v>
      </c>
      <c r="B10" s="13">
        <f>B7/B5</f>
        <v>5</v>
      </c>
      <c r="F10" s="25" t="s">
        <v>3</v>
      </c>
      <c r="G10" s="13">
        <f>G7/G5</f>
        <v>5</v>
      </c>
    </row>
    <row r="11" spans="1:10" ht="25.15" customHeight="1" x14ac:dyDescent="0.25">
      <c r="A11" s="25" t="s">
        <v>28</v>
      </c>
      <c r="B11" s="13">
        <f>B8/B5</f>
        <v>5</v>
      </c>
      <c r="F11" s="25" t="s">
        <v>28</v>
      </c>
      <c r="G11" s="13">
        <f>G8/G5</f>
        <v>10</v>
      </c>
    </row>
    <row r="14" spans="1:10" ht="25.15" customHeight="1" x14ac:dyDescent="0.25">
      <c r="A14" s="45" t="s">
        <v>35</v>
      </c>
      <c r="B14" s="46"/>
      <c r="C14" s="47"/>
      <c r="D14" s="48"/>
      <c r="F14" s="45" t="s">
        <v>35</v>
      </c>
      <c r="G14" s="46"/>
      <c r="H14" s="47"/>
      <c r="I14" s="48"/>
    </row>
    <row r="15" spans="1:10" ht="25.15" customHeight="1" x14ac:dyDescent="0.25">
      <c r="A15" s="50">
        <f>B8</f>
        <v>1000</v>
      </c>
      <c r="B15" s="124" t="s">
        <v>59</v>
      </c>
      <c r="C15" s="124"/>
      <c r="D15" s="124"/>
      <c r="F15" s="50">
        <f>G8</f>
        <v>2000</v>
      </c>
      <c r="G15" s="124" t="s">
        <v>61</v>
      </c>
      <c r="H15" s="124"/>
      <c r="I15" s="124"/>
    </row>
    <row r="16" spans="1:10" ht="25.15" customHeight="1" x14ac:dyDescent="0.25">
      <c r="A16" s="53" t="s">
        <v>38</v>
      </c>
      <c r="B16" s="52" t="s">
        <v>39</v>
      </c>
      <c r="C16" s="52" t="s">
        <v>40</v>
      </c>
      <c r="D16" s="52" t="s">
        <v>12</v>
      </c>
      <c r="E16" s="52" t="s">
        <v>85</v>
      </c>
      <c r="F16" s="53" t="s">
        <v>38</v>
      </c>
      <c r="G16" s="52" t="s">
        <v>62</v>
      </c>
      <c r="H16" s="52" t="s">
        <v>60</v>
      </c>
      <c r="I16" s="52" t="s">
        <v>12</v>
      </c>
      <c r="J16" s="52" t="s">
        <v>85</v>
      </c>
    </row>
    <row r="17" spans="1:10" ht="25.15" customHeight="1" x14ac:dyDescent="0.25">
      <c r="A17" s="63" t="s">
        <v>43</v>
      </c>
      <c r="B17" s="54">
        <v>0.05</v>
      </c>
      <c r="C17" s="79">
        <v>55</v>
      </c>
      <c r="D17" s="80">
        <f>$A$15*B17*C17</f>
        <v>2750</v>
      </c>
      <c r="E17" s="54">
        <f>B17/SUM(B17:B19)</f>
        <v>7.1428571428571425E-2</v>
      </c>
      <c r="F17" s="63" t="s">
        <v>43</v>
      </c>
      <c r="G17" s="54">
        <v>0.05</v>
      </c>
      <c r="H17" s="79">
        <v>53</v>
      </c>
      <c r="I17" s="80">
        <f>$F$15*G17*H17</f>
        <v>5300</v>
      </c>
      <c r="J17" s="54">
        <f>G17/SUM(G17:G19)</f>
        <v>7.3529411764705885E-2</v>
      </c>
    </row>
    <row r="18" spans="1:10" ht="25.15" customHeight="1" x14ac:dyDescent="0.25">
      <c r="A18" s="64" t="s">
        <v>44</v>
      </c>
      <c r="B18" s="54">
        <v>0.52</v>
      </c>
      <c r="C18" s="79">
        <v>90</v>
      </c>
      <c r="D18" s="80">
        <f t="shared" ref="D18:D21" si="0">$A$15*B18*C18</f>
        <v>46800</v>
      </c>
      <c r="E18" s="54">
        <f>B18/SUM(B17:B19)</f>
        <v>0.74285714285714277</v>
      </c>
      <c r="F18" s="64" t="s">
        <v>44</v>
      </c>
      <c r="G18" s="54">
        <v>0.46</v>
      </c>
      <c r="H18" s="79">
        <v>88</v>
      </c>
      <c r="I18" s="80">
        <f t="shared" ref="I18:I21" si="1">$F$15*G18*H18</f>
        <v>80960</v>
      </c>
      <c r="J18" s="54">
        <f>G18/SUM(G17:G19)</f>
        <v>0.67647058823529405</v>
      </c>
    </row>
    <row r="19" spans="1:10" ht="25.15" customHeight="1" x14ac:dyDescent="0.25">
      <c r="A19" s="64" t="s">
        <v>45</v>
      </c>
      <c r="B19" s="54">
        <v>0.13</v>
      </c>
      <c r="C19" s="79">
        <v>60</v>
      </c>
      <c r="D19" s="80">
        <f t="shared" si="0"/>
        <v>7800</v>
      </c>
      <c r="E19" s="54">
        <f>B19/SUM(B17:B19)</f>
        <v>0.18571428571428569</v>
      </c>
      <c r="F19" s="64" t="s">
        <v>45</v>
      </c>
      <c r="G19" s="54">
        <v>0.17</v>
      </c>
      <c r="H19" s="79">
        <v>66</v>
      </c>
      <c r="I19" s="80">
        <f t="shared" si="1"/>
        <v>22440</v>
      </c>
      <c r="J19" s="54">
        <f>G19/SUM(G17:G19)</f>
        <v>0.25</v>
      </c>
    </row>
    <row r="20" spans="1:10" ht="25.15" customHeight="1" x14ac:dyDescent="0.25">
      <c r="A20" s="65" t="s">
        <v>58</v>
      </c>
      <c r="B20" s="54">
        <v>0.25</v>
      </c>
      <c r="C20" s="79">
        <v>36.5</v>
      </c>
      <c r="D20" s="80">
        <f t="shared" si="0"/>
        <v>9125</v>
      </c>
      <c r="F20" s="65" t="s">
        <v>58</v>
      </c>
      <c r="G20" s="54">
        <v>0.27</v>
      </c>
      <c r="H20" s="79">
        <v>36.5</v>
      </c>
      <c r="I20" s="80">
        <f t="shared" si="1"/>
        <v>19710</v>
      </c>
    </row>
    <row r="21" spans="1:10" ht="25.15" customHeight="1" x14ac:dyDescent="0.25">
      <c r="A21" s="65" t="s">
        <v>47</v>
      </c>
      <c r="B21" s="54">
        <v>0.05</v>
      </c>
      <c r="C21" s="79">
        <v>35</v>
      </c>
      <c r="D21" s="80">
        <f t="shared" si="0"/>
        <v>1750</v>
      </c>
      <c r="F21" s="65" t="s">
        <v>47</v>
      </c>
      <c r="G21" s="54">
        <v>0.05</v>
      </c>
      <c r="H21" s="79">
        <v>35</v>
      </c>
      <c r="I21" s="80">
        <f t="shared" si="1"/>
        <v>3500</v>
      </c>
    </row>
    <row r="22" spans="1:10" ht="25.15" customHeight="1" x14ac:dyDescent="0.25">
      <c r="A22" s="55" t="s">
        <v>48</v>
      </c>
      <c r="B22" s="56">
        <f>SUM(B17:B21)</f>
        <v>1</v>
      </c>
      <c r="C22" s="57">
        <f>D22/A15</f>
        <v>68.224999999999994</v>
      </c>
      <c r="D22" s="58">
        <f>SUM(D17:D21)</f>
        <v>68225</v>
      </c>
      <c r="F22" s="55" t="s">
        <v>48</v>
      </c>
      <c r="G22" s="56">
        <f>SUM(G17:G21)</f>
        <v>1</v>
      </c>
      <c r="H22" s="57">
        <f>I22/F15</f>
        <v>65.954999999999998</v>
      </c>
      <c r="I22" s="58">
        <f>SUM(I17:I21)</f>
        <v>131910</v>
      </c>
    </row>
    <row r="24" spans="1:10" ht="25.15" customHeight="1" x14ac:dyDescent="0.25">
      <c r="A24" s="92" t="s">
        <v>63</v>
      </c>
      <c r="B24" s="95" t="s">
        <v>12</v>
      </c>
      <c r="C24" s="95" t="s">
        <v>27</v>
      </c>
      <c r="D24" s="95" t="s">
        <v>26</v>
      </c>
      <c r="F24" s="92" t="s">
        <v>64</v>
      </c>
      <c r="G24" s="95" t="s">
        <v>12</v>
      </c>
      <c r="H24" s="95" t="s">
        <v>27</v>
      </c>
      <c r="I24" s="95" t="s">
        <v>26</v>
      </c>
    </row>
    <row r="25" spans="1:10" ht="25.15" customHeight="1" x14ac:dyDescent="0.25">
      <c r="A25" s="93" t="s">
        <v>14</v>
      </c>
      <c r="B25" s="87">
        <f>D22</f>
        <v>68225</v>
      </c>
      <c r="C25" s="88">
        <f>B25/$B$8</f>
        <v>68.224999999999994</v>
      </c>
      <c r="D25" s="96">
        <f>B8</f>
        <v>1000</v>
      </c>
      <c r="F25" s="93" t="s">
        <v>14</v>
      </c>
      <c r="G25" s="87">
        <f>I22</f>
        <v>131910</v>
      </c>
      <c r="H25" s="88">
        <f>G25/$G$8</f>
        <v>65.954999999999998</v>
      </c>
      <c r="I25" s="91">
        <f>G8</f>
        <v>2000</v>
      </c>
    </row>
    <row r="26" spans="1:10" ht="25.15" customHeight="1" x14ac:dyDescent="0.25">
      <c r="A26" s="93" t="s">
        <v>5</v>
      </c>
      <c r="B26" s="87">
        <f>D25*D26</f>
        <v>28000</v>
      </c>
      <c r="C26" s="88">
        <f>B26/$B$8</f>
        <v>28</v>
      </c>
      <c r="D26" s="97">
        <v>28</v>
      </c>
      <c r="F26" s="93" t="s">
        <v>5</v>
      </c>
      <c r="G26" s="87">
        <f>I25*I26</f>
        <v>60000</v>
      </c>
      <c r="H26" s="88">
        <f>G26/$G$8</f>
        <v>30</v>
      </c>
      <c r="I26" s="97">
        <v>30</v>
      </c>
    </row>
    <row r="27" spans="1:10" ht="25.15" customHeight="1" x14ac:dyDescent="0.25">
      <c r="A27" s="94" t="s">
        <v>63</v>
      </c>
      <c r="B27" s="89">
        <f>B25-B26</f>
        <v>40225</v>
      </c>
      <c r="C27" s="90">
        <f>C25-C26</f>
        <v>40.224999999999994</v>
      </c>
      <c r="F27" s="94" t="s">
        <v>64</v>
      </c>
      <c r="G27" s="89">
        <f>G25-G26</f>
        <v>71910</v>
      </c>
      <c r="H27" s="90">
        <f>H25-H26</f>
        <v>35.954999999999998</v>
      </c>
    </row>
    <row r="29" spans="1:10" ht="25.15" customHeight="1" x14ac:dyDescent="0.25">
      <c r="F29" s="84" t="s">
        <v>4</v>
      </c>
    </row>
    <row r="30" spans="1:10" ht="25.15" customHeight="1" x14ac:dyDescent="0.25">
      <c r="A30" s="94" t="str">
        <f>A27</f>
        <v>DB 1 - Normaljahr</v>
      </c>
      <c r="B30" s="89">
        <f>B27</f>
        <v>40225</v>
      </c>
      <c r="C30" s="90">
        <f>C27</f>
        <v>40.224999999999994</v>
      </c>
      <c r="F30" s="94" t="str">
        <f>F27</f>
        <v>DB 1 - Kalamitätsjahr</v>
      </c>
      <c r="G30" s="89">
        <f>G27</f>
        <v>71910</v>
      </c>
      <c r="H30" s="90">
        <f>H27</f>
        <v>35.954999999999998</v>
      </c>
    </row>
    <row r="32" spans="1:10" ht="39.6" customHeight="1" x14ac:dyDescent="0.25">
      <c r="A32" s="98" t="s">
        <v>21</v>
      </c>
      <c r="B32" s="92" t="s">
        <v>12</v>
      </c>
      <c r="C32" s="92" t="s">
        <v>27</v>
      </c>
      <c r="D32" s="92" t="s">
        <v>17</v>
      </c>
      <c r="E32" s="92" t="s">
        <v>18</v>
      </c>
      <c r="F32" s="98" t="s">
        <v>21</v>
      </c>
      <c r="G32" s="92" t="s">
        <v>12</v>
      </c>
      <c r="H32" s="92" t="s">
        <v>27</v>
      </c>
      <c r="I32" s="92" t="s">
        <v>17</v>
      </c>
      <c r="J32" s="92" t="s">
        <v>18</v>
      </c>
    </row>
    <row r="33" spans="1:10" ht="25.15" customHeight="1" x14ac:dyDescent="0.25">
      <c r="A33" s="93" t="s">
        <v>6</v>
      </c>
      <c r="B33" s="99">
        <v>6000</v>
      </c>
      <c r="C33" s="88">
        <f t="shared" ref="C33:C38" si="2">B33/$B$8</f>
        <v>6</v>
      </c>
      <c r="D33" s="91">
        <f>B33/$C$27</f>
        <v>149.16096954630208</v>
      </c>
      <c r="E33" s="100">
        <f t="shared" ref="E33:E39" si="3">D33/$B$7</f>
        <v>0.14916096954630209</v>
      </c>
      <c r="F33" s="93" t="s">
        <v>6</v>
      </c>
      <c r="G33" s="99">
        <v>10000</v>
      </c>
      <c r="H33" s="88">
        <f>G33/$G$8</f>
        <v>5</v>
      </c>
      <c r="I33" s="91">
        <f>G33/$H$27</f>
        <v>278.12543457099156</v>
      </c>
      <c r="J33" s="100">
        <f t="shared" ref="J33:J39" si="4">I33/$B$7</f>
        <v>0.27812543457099154</v>
      </c>
    </row>
    <row r="34" spans="1:10" ht="25.15" customHeight="1" x14ac:dyDescent="0.25">
      <c r="A34" s="93" t="s">
        <v>7</v>
      </c>
      <c r="B34" s="99">
        <v>6000</v>
      </c>
      <c r="C34" s="88">
        <f t="shared" si="2"/>
        <v>6</v>
      </c>
      <c r="D34" s="91">
        <f t="shared" ref="D34:D38" si="5">B34/$C$27</f>
        <v>149.16096954630208</v>
      </c>
      <c r="E34" s="100">
        <f t="shared" si="3"/>
        <v>0.14916096954630209</v>
      </c>
      <c r="F34" s="93" t="s">
        <v>7</v>
      </c>
      <c r="G34" s="99">
        <v>10000</v>
      </c>
      <c r="H34" s="88">
        <f t="shared" ref="H34:H38" si="6">G34/$G$8</f>
        <v>5</v>
      </c>
      <c r="I34" s="91">
        <f t="shared" ref="I34:I38" si="7">G34/$H$27</f>
        <v>278.12543457099156</v>
      </c>
      <c r="J34" s="100">
        <f t="shared" si="4"/>
        <v>0.27812543457099154</v>
      </c>
    </row>
    <row r="35" spans="1:10" ht="25.15" customHeight="1" x14ac:dyDescent="0.25">
      <c r="A35" s="93" t="s">
        <v>8</v>
      </c>
      <c r="B35" s="99">
        <v>5000</v>
      </c>
      <c r="C35" s="88">
        <f t="shared" si="2"/>
        <v>5</v>
      </c>
      <c r="D35" s="91">
        <f t="shared" si="5"/>
        <v>124.30080795525173</v>
      </c>
      <c r="E35" s="100">
        <f t="shared" si="3"/>
        <v>0.12430080795525172</v>
      </c>
      <c r="F35" s="93" t="s">
        <v>8</v>
      </c>
      <c r="G35" s="99">
        <v>5000</v>
      </c>
      <c r="H35" s="88">
        <f t="shared" si="6"/>
        <v>2.5</v>
      </c>
      <c r="I35" s="91">
        <f t="shared" si="7"/>
        <v>139.06271728549578</v>
      </c>
      <c r="J35" s="100">
        <f t="shared" si="4"/>
        <v>0.13906271728549577</v>
      </c>
    </row>
    <row r="36" spans="1:10" ht="25.15" customHeight="1" x14ac:dyDescent="0.25">
      <c r="A36" s="93" t="s">
        <v>9</v>
      </c>
      <c r="B36" s="99">
        <v>3000</v>
      </c>
      <c r="C36" s="88">
        <f t="shared" si="2"/>
        <v>3</v>
      </c>
      <c r="D36" s="91">
        <f t="shared" si="5"/>
        <v>74.580484773151042</v>
      </c>
      <c r="E36" s="100">
        <f t="shared" si="3"/>
        <v>7.4580484773151046E-2</v>
      </c>
      <c r="F36" s="93" t="s">
        <v>9</v>
      </c>
      <c r="G36" s="99">
        <v>3000</v>
      </c>
      <c r="H36" s="88">
        <f t="shared" si="6"/>
        <v>1.5</v>
      </c>
      <c r="I36" s="91">
        <f t="shared" si="7"/>
        <v>83.437630371297459</v>
      </c>
      <c r="J36" s="100">
        <f t="shared" si="4"/>
        <v>8.3437630371297464E-2</v>
      </c>
    </row>
    <row r="37" spans="1:10" ht="25.15" customHeight="1" x14ac:dyDescent="0.25">
      <c r="A37" s="93" t="s">
        <v>20</v>
      </c>
      <c r="B37" s="99">
        <v>-4000</v>
      </c>
      <c r="C37" s="88">
        <f t="shared" si="2"/>
        <v>-4</v>
      </c>
      <c r="D37" s="91">
        <f t="shared" si="5"/>
        <v>-99.440646364201385</v>
      </c>
      <c r="E37" s="100">
        <f t="shared" si="3"/>
        <v>-9.9440646364201385E-2</v>
      </c>
      <c r="F37" s="93" t="s">
        <v>20</v>
      </c>
      <c r="G37" s="99">
        <v>-4000</v>
      </c>
      <c r="H37" s="88">
        <f t="shared" si="6"/>
        <v>-2</v>
      </c>
      <c r="I37" s="91">
        <f t="shared" si="7"/>
        <v>-111.25017382839661</v>
      </c>
      <c r="J37" s="100">
        <f t="shared" si="4"/>
        <v>-0.11125017382839661</v>
      </c>
    </row>
    <row r="38" spans="1:10" ht="25.15" customHeight="1" x14ac:dyDescent="0.25">
      <c r="A38" s="93" t="s">
        <v>10</v>
      </c>
      <c r="B38" s="99">
        <v>20000</v>
      </c>
      <c r="C38" s="88">
        <f t="shared" si="2"/>
        <v>20</v>
      </c>
      <c r="D38" s="91">
        <f t="shared" si="5"/>
        <v>497.20323182100691</v>
      </c>
      <c r="E38" s="100">
        <f t="shared" si="3"/>
        <v>0.4972032318210069</v>
      </c>
      <c r="F38" s="93" t="s">
        <v>10</v>
      </c>
      <c r="G38" s="99">
        <v>20000</v>
      </c>
      <c r="H38" s="88">
        <f t="shared" si="6"/>
        <v>10</v>
      </c>
      <c r="I38" s="91">
        <f t="shared" si="7"/>
        <v>556.25086914198312</v>
      </c>
      <c r="J38" s="100">
        <f t="shared" si="4"/>
        <v>0.55625086914198307</v>
      </c>
    </row>
    <row r="39" spans="1:10" ht="25.15" customHeight="1" x14ac:dyDescent="0.25">
      <c r="A39" s="94" t="s">
        <v>16</v>
      </c>
      <c r="B39" s="89">
        <f>SUM(B33:B38)</f>
        <v>36000</v>
      </c>
      <c r="C39" s="90">
        <f>SUM(C33:C38)</f>
        <v>36</v>
      </c>
      <c r="D39" s="101">
        <f>SUM(D33:D38)</f>
        <v>894.96581727781245</v>
      </c>
      <c r="E39" s="102">
        <f t="shared" si="3"/>
        <v>0.89496581727781244</v>
      </c>
      <c r="F39" s="94" t="s">
        <v>16</v>
      </c>
      <c r="G39" s="89">
        <f>SUM(G33:G38)</f>
        <v>44000</v>
      </c>
      <c r="H39" s="90">
        <f>SUM(H33:H38)</f>
        <v>22</v>
      </c>
      <c r="I39" s="101">
        <f>SUM(I33:I38)</f>
        <v>1223.7519121123628</v>
      </c>
      <c r="J39" s="102">
        <f t="shared" si="4"/>
        <v>1.2237519121123628</v>
      </c>
    </row>
    <row r="40" spans="1:10" ht="25.15" customHeight="1" x14ac:dyDescent="0.25">
      <c r="A40" s="103"/>
      <c r="B40" s="104"/>
      <c r="C40" s="105"/>
      <c r="D40" s="105"/>
      <c r="E40" s="105"/>
      <c r="F40" s="103"/>
      <c r="G40" s="104"/>
      <c r="H40" s="105"/>
      <c r="I40" s="105"/>
      <c r="J40" s="105"/>
    </row>
    <row r="41" spans="1:10" ht="25.15" customHeight="1" x14ac:dyDescent="0.25">
      <c r="A41" s="108" t="s">
        <v>65</v>
      </c>
      <c r="B41" s="106">
        <f>B27-B39</f>
        <v>4225</v>
      </c>
      <c r="C41" s="107">
        <f>C27-C39</f>
        <v>4.2249999999999943</v>
      </c>
      <c r="D41" s="125"/>
      <c r="E41" s="126"/>
      <c r="F41" s="108" t="s">
        <v>66</v>
      </c>
      <c r="G41" s="106">
        <f>G27-G39</f>
        <v>27910</v>
      </c>
      <c r="H41" s="107">
        <f>H27-H39</f>
        <v>13.954999999999998</v>
      </c>
      <c r="I41" s="125"/>
      <c r="J41" s="126"/>
    </row>
    <row r="43" spans="1:10" ht="25.15" customHeight="1" x14ac:dyDescent="0.25">
      <c r="A43" s="93" t="s">
        <v>67</v>
      </c>
      <c r="B43" s="109">
        <f>B27</f>
        <v>40225</v>
      </c>
      <c r="C43" s="88">
        <f>C27</f>
        <v>40.224999999999994</v>
      </c>
      <c r="F43" s="93" t="s">
        <v>70</v>
      </c>
      <c r="G43" s="109">
        <f>H27*G7</f>
        <v>35955</v>
      </c>
      <c r="H43" s="88">
        <f>H27</f>
        <v>35.954999999999998</v>
      </c>
    </row>
    <row r="44" spans="1:10" ht="25.15" customHeight="1" x14ac:dyDescent="0.25">
      <c r="A44" s="93" t="s">
        <v>68</v>
      </c>
      <c r="B44" s="109">
        <f>B39</f>
        <v>36000</v>
      </c>
      <c r="C44" s="88">
        <f>C39</f>
        <v>36</v>
      </c>
      <c r="F44" s="93" t="s">
        <v>71</v>
      </c>
      <c r="G44" s="109">
        <f>G39</f>
        <v>44000</v>
      </c>
      <c r="H44" s="88">
        <f>G44/G7</f>
        <v>44</v>
      </c>
    </row>
    <row r="45" spans="1:10" ht="25.15" customHeight="1" x14ac:dyDescent="0.25">
      <c r="A45" s="110" t="s">
        <v>69</v>
      </c>
      <c r="B45" s="111">
        <f>B43-B44</f>
        <v>4225</v>
      </c>
      <c r="C45" s="90">
        <f>C43-C44</f>
        <v>4.2249999999999943</v>
      </c>
      <c r="F45" s="110" t="s">
        <v>72</v>
      </c>
      <c r="G45" s="111">
        <f>G43-G44</f>
        <v>-8045</v>
      </c>
      <c r="H45" s="90">
        <f>H43-H44</f>
        <v>-8.0450000000000017</v>
      </c>
    </row>
    <row r="46" spans="1:10" ht="25.15" customHeight="1" x14ac:dyDescent="0.25">
      <c r="A46" s="108" t="s">
        <v>33</v>
      </c>
      <c r="B46" s="106">
        <f>B41-B45</f>
        <v>0</v>
      </c>
      <c r="C46" s="107">
        <f>C41-C45</f>
        <v>0</v>
      </c>
      <c r="F46" s="108" t="s">
        <v>33</v>
      </c>
      <c r="G46" s="106">
        <f>G41-G45</f>
        <v>35955</v>
      </c>
      <c r="H46" s="107">
        <f>H41-H45</f>
        <v>22</v>
      </c>
    </row>
    <row r="48" spans="1:10" ht="25.15" customHeight="1" x14ac:dyDescent="0.25">
      <c r="A48" s="98" t="s">
        <v>77</v>
      </c>
    </row>
    <row r="49" spans="1:10" ht="25.15" customHeight="1" x14ac:dyDescent="0.25">
      <c r="A49" s="93" t="str">
        <f>A43</f>
        <v>DB 1 HS - Normaljahr</v>
      </c>
      <c r="B49" s="109">
        <f>B27</f>
        <v>40225</v>
      </c>
      <c r="C49" s="88">
        <f>C43</f>
        <v>40.224999999999994</v>
      </c>
    </row>
    <row r="50" spans="1:10" ht="25.15" customHeight="1" x14ac:dyDescent="0.25">
      <c r="A50" s="93" t="str">
        <f>F43</f>
        <v>DB 1 HS - Kalamitätsjahr</v>
      </c>
      <c r="B50" s="109">
        <f>G43</f>
        <v>35955</v>
      </c>
      <c r="C50" s="88">
        <f>H43</f>
        <v>35.954999999999998</v>
      </c>
    </row>
    <row r="51" spans="1:10" ht="25.15" customHeight="1" x14ac:dyDescent="0.25">
      <c r="A51" s="110" t="s">
        <v>78</v>
      </c>
      <c r="B51" s="111">
        <f>B50-B49</f>
        <v>-4270</v>
      </c>
      <c r="C51" s="90">
        <f>C50-C49</f>
        <v>-4.269999999999996</v>
      </c>
    </row>
    <row r="52" spans="1:10" ht="25.15" customHeight="1" x14ac:dyDescent="0.25">
      <c r="A52" s="98" t="s">
        <v>80</v>
      </c>
    </row>
    <row r="53" spans="1:10" ht="25.15" customHeight="1" x14ac:dyDescent="0.25">
      <c r="A53" s="93" t="s">
        <v>79</v>
      </c>
      <c r="B53" s="109">
        <f>B39</f>
        <v>36000</v>
      </c>
      <c r="C53" s="88">
        <f>C39</f>
        <v>36</v>
      </c>
    </row>
    <row r="54" spans="1:10" ht="25.15" customHeight="1" x14ac:dyDescent="0.25">
      <c r="A54" s="93" t="s">
        <v>81</v>
      </c>
      <c r="B54" s="109">
        <f>G39</f>
        <v>44000</v>
      </c>
      <c r="C54" s="88">
        <f>H44</f>
        <v>44</v>
      </c>
    </row>
    <row r="55" spans="1:10" ht="25.15" customHeight="1" x14ac:dyDescent="0.25">
      <c r="A55" s="110" t="s">
        <v>82</v>
      </c>
      <c r="B55" s="111">
        <f>B53-B54</f>
        <v>-8000</v>
      </c>
      <c r="C55" s="90">
        <f>C53-C54</f>
        <v>-8</v>
      </c>
    </row>
    <row r="56" spans="1:10" ht="25.15" customHeight="1" x14ac:dyDescent="0.25">
      <c r="A56" s="98" t="s">
        <v>83</v>
      </c>
    </row>
    <row r="57" spans="1:10" ht="25.15" customHeight="1" x14ac:dyDescent="0.25">
      <c r="A57" s="110" t="s">
        <v>84</v>
      </c>
      <c r="B57" s="111">
        <f>B51+B55</f>
        <v>-12270</v>
      </c>
      <c r="C57" s="90">
        <f>C51+C55</f>
        <v>-12.269999999999996</v>
      </c>
    </row>
    <row r="59" spans="1:10" ht="25.15" customHeight="1" x14ac:dyDescent="0.25">
      <c r="A59" s="45" t="s">
        <v>103</v>
      </c>
      <c r="F59" s="120" t="s">
        <v>98</v>
      </c>
      <c r="G59" s="46"/>
      <c r="H59" s="47"/>
      <c r="I59" s="48"/>
    </row>
    <row r="60" spans="1:10" ht="25.15" customHeight="1" x14ac:dyDescent="0.25">
      <c r="A60" s="117" t="s">
        <v>86</v>
      </c>
      <c r="B60" s="19">
        <f>B7</f>
        <v>1000</v>
      </c>
      <c r="F60" s="50">
        <f>B60</f>
        <v>1000</v>
      </c>
      <c r="G60" s="114" t="s">
        <v>89</v>
      </c>
      <c r="H60" s="114"/>
      <c r="I60" s="114"/>
    </row>
    <row r="61" spans="1:10" ht="25.15" customHeight="1" x14ac:dyDescent="0.25">
      <c r="A61" s="116" t="s">
        <v>87</v>
      </c>
      <c r="B61" s="109">
        <f>G39</f>
        <v>44000</v>
      </c>
      <c r="C61" s="88">
        <f>B61/B60</f>
        <v>44</v>
      </c>
      <c r="F61" s="53" t="s">
        <v>38</v>
      </c>
      <c r="G61" s="52" t="s">
        <v>39</v>
      </c>
      <c r="H61" s="52" t="s">
        <v>40</v>
      </c>
      <c r="I61" s="52" t="s">
        <v>12</v>
      </c>
      <c r="J61" s="52" t="s">
        <v>85</v>
      </c>
    </row>
    <row r="62" spans="1:10" ht="25.15" customHeight="1" x14ac:dyDescent="0.25">
      <c r="A62" s="116" t="s">
        <v>88</v>
      </c>
      <c r="B62" s="109">
        <f>B60*D62</f>
        <v>30000</v>
      </c>
      <c r="C62" s="88">
        <f>B62/B60</f>
        <v>30</v>
      </c>
      <c r="D62" s="97">
        <v>30</v>
      </c>
      <c r="F62" s="63" t="s">
        <v>43</v>
      </c>
      <c r="G62" s="54">
        <v>0.05</v>
      </c>
      <c r="H62" s="79">
        <v>60</v>
      </c>
      <c r="I62" s="80">
        <f>$A$15*G62*H62</f>
        <v>3000</v>
      </c>
      <c r="J62" s="54">
        <f>G62/SUM(G62:G64)</f>
        <v>7.1428571428571425E-2</v>
      </c>
    </row>
    <row r="63" spans="1:10" ht="25.15" customHeight="1" x14ac:dyDescent="0.25">
      <c r="A63" s="123" t="s">
        <v>90</v>
      </c>
      <c r="B63" s="111">
        <f>B61+B62</f>
        <v>74000</v>
      </c>
      <c r="C63" s="90">
        <f>C61+C62</f>
        <v>74</v>
      </c>
      <c r="F63" s="64" t="s">
        <v>44</v>
      </c>
      <c r="G63" s="54">
        <v>0.52</v>
      </c>
      <c r="H63" s="79">
        <v>98</v>
      </c>
      <c r="I63" s="80">
        <f t="shared" ref="I63:I66" si="8">$A$15*G63*H63</f>
        <v>50960</v>
      </c>
      <c r="J63" s="54">
        <f>G63/SUM(G62:G64)</f>
        <v>0.74285714285714277</v>
      </c>
    </row>
    <row r="64" spans="1:10" ht="25.15" customHeight="1" x14ac:dyDescent="0.25">
      <c r="F64" s="64" t="s">
        <v>45</v>
      </c>
      <c r="G64" s="54">
        <v>0.13</v>
      </c>
      <c r="H64" s="79">
        <v>68</v>
      </c>
      <c r="I64" s="80">
        <f t="shared" si="8"/>
        <v>8840</v>
      </c>
      <c r="J64" s="54">
        <f>G64/SUM(G62:G64)</f>
        <v>0.18571428571428569</v>
      </c>
    </row>
    <row r="65" spans="1:10" ht="25.15" customHeight="1" x14ac:dyDescent="0.25">
      <c r="A65" s="98" t="s">
        <v>91</v>
      </c>
      <c r="B65" s="92" t="s">
        <v>12</v>
      </c>
      <c r="F65" s="65" t="s">
        <v>58</v>
      </c>
      <c r="G65" s="54">
        <v>0.25</v>
      </c>
      <c r="H65" s="79">
        <v>38</v>
      </c>
      <c r="I65" s="80">
        <f t="shared" si="8"/>
        <v>9500</v>
      </c>
    </row>
    <row r="66" spans="1:10" ht="25.15" customHeight="1" x14ac:dyDescent="0.25">
      <c r="A66" s="93" t="s">
        <v>6</v>
      </c>
      <c r="B66" s="99">
        <f>G33</f>
        <v>10000</v>
      </c>
      <c r="C66" s="88">
        <f>B66/$B$60</f>
        <v>10</v>
      </c>
      <c r="F66" s="65" t="s">
        <v>47</v>
      </c>
      <c r="G66" s="54">
        <v>0.05</v>
      </c>
      <c r="H66" s="79">
        <v>38</v>
      </c>
      <c r="I66" s="80">
        <f t="shared" si="8"/>
        <v>1900</v>
      </c>
    </row>
    <row r="67" spans="1:10" ht="25.15" customHeight="1" x14ac:dyDescent="0.25">
      <c r="A67" s="93" t="s">
        <v>7</v>
      </c>
      <c r="B67" s="99">
        <f t="shared" ref="B67:B71" si="9">G34</f>
        <v>10000</v>
      </c>
      <c r="C67" s="88">
        <f t="shared" ref="C67:C71" si="10">B67/$B$60</f>
        <v>10</v>
      </c>
      <c r="F67" s="55" t="s">
        <v>48</v>
      </c>
      <c r="G67" s="56">
        <f>SUM(G62:G66)</f>
        <v>1</v>
      </c>
      <c r="H67" s="57">
        <f>I67/F60</f>
        <v>74.2</v>
      </c>
      <c r="I67" s="58">
        <f>SUM(I62:I66)</f>
        <v>74200</v>
      </c>
    </row>
    <row r="68" spans="1:10" ht="25.15" customHeight="1" x14ac:dyDescent="0.25">
      <c r="A68" s="93" t="s">
        <v>8</v>
      </c>
      <c r="B68" s="99">
        <f t="shared" si="9"/>
        <v>5000</v>
      </c>
      <c r="C68" s="88">
        <f t="shared" si="10"/>
        <v>5</v>
      </c>
    </row>
    <row r="69" spans="1:10" ht="25.15" customHeight="1" x14ac:dyDescent="0.25">
      <c r="A69" s="93" t="s">
        <v>9</v>
      </c>
      <c r="B69" s="99">
        <f t="shared" si="9"/>
        <v>3000</v>
      </c>
      <c r="C69" s="88">
        <f t="shared" si="10"/>
        <v>3</v>
      </c>
      <c r="F69" s="53" t="s">
        <v>95</v>
      </c>
      <c r="G69" s="52" t="s">
        <v>12</v>
      </c>
      <c r="H69" s="52" t="s">
        <v>92</v>
      </c>
      <c r="I69" s="52" t="s">
        <v>93</v>
      </c>
      <c r="J69" s="52" t="s">
        <v>18</v>
      </c>
    </row>
    <row r="70" spans="1:10" ht="25.15" customHeight="1" x14ac:dyDescent="0.25">
      <c r="A70" s="93" t="s">
        <v>20</v>
      </c>
      <c r="B70" s="99">
        <f t="shared" si="9"/>
        <v>-4000</v>
      </c>
      <c r="C70" s="88">
        <f t="shared" si="10"/>
        <v>-4</v>
      </c>
      <c r="F70" s="118" t="s">
        <v>99</v>
      </c>
      <c r="G70" s="109">
        <f>B63-B62</f>
        <v>44000</v>
      </c>
      <c r="H70" s="88">
        <f>C63-C62</f>
        <v>44</v>
      </c>
      <c r="I70" s="91">
        <f>$B$72/H70</f>
        <v>1000</v>
      </c>
      <c r="J70" s="54">
        <f>I70/$B$60</f>
        <v>1</v>
      </c>
    </row>
    <row r="71" spans="1:10" ht="25.15" customHeight="1" x14ac:dyDescent="0.25">
      <c r="A71" s="93" t="s">
        <v>10</v>
      </c>
      <c r="B71" s="99">
        <f t="shared" si="9"/>
        <v>20000</v>
      </c>
      <c r="C71" s="88">
        <f t="shared" si="10"/>
        <v>20</v>
      </c>
      <c r="F71" s="116" t="s">
        <v>94</v>
      </c>
      <c r="G71" s="109">
        <v>40000</v>
      </c>
      <c r="H71" s="88">
        <f>G71/$B$60</f>
        <v>40</v>
      </c>
      <c r="I71" s="91">
        <f t="shared" ref="I71:I73" si="11">$B$72/H71</f>
        <v>1100</v>
      </c>
      <c r="J71" s="54">
        <f t="shared" ref="J71:J73" si="12">I71/$B$60</f>
        <v>1.1000000000000001</v>
      </c>
    </row>
    <row r="72" spans="1:10" ht="25.15" customHeight="1" x14ac:dyDescent="0.25">
      <c r="A72" s="94" t="s">
        <v>16</v>
      </c>
      <c r="B72" s="89">
        <f>SUM(B66:B71)</f>
        <v>44000</v>
      </c>
      <c r="C72" s="90">
        <f>SUM(C66:C71)</f>
        <v>44</v>
      </c>
      <c r="F72" s="118" t="s">
        <v>96</v>
      </c>
      <c r="G72" s="109">
        <v>35000</v>
      </c>
      <c r="H72" s="88">
        <f t="shared" ref="H72:H73" si="13">G72/$B$60</f>
        <v>35</v>
      </c>
      <c r="I72" s="91">
        <f t="shared" si="11"/>
        <v>1257.1428571428571</v>
      </c>
      <c r="J72" s="54">
        <f t="shared" si="12"/>
        <v>1.2571428571428571</v>
      </c>
    </row>
    <row r="73" spans="1:10" ht="25.15" customHeight="1" x14ac:dyDescent="0.25">
      <c r="F73" s="118" t="s">
        <v>100</v>
      </c>
      <c r="G73" s="109">
        <v>30000</v>
      </c>
      <c r="H73" s="88">
        <f t="shared" si="13"/>
        <v>30</v>
      </c>
      <c r="I73" s="91">
        <f t="shared" si="11"/>
        <v>1466.6666666666667</v>
      </c>
      <c r="J73" s="54">
        <f t="shared" si="12"/>
        <v>1.4666666666666668</v>
      </c>
    </row>
    <row r="75" spans="1:10" ht="25.15" customHeight="1" x14ac:dyDescent="0.25">
      <c r="A75" s="98" t="s">
        <v>102</v>
      </c>
      <c r="B75" s="98" t="s">
        <v>101</v>
      </c>
    </row>
    <row r="76" spans="1:10" ht="25.15" customHeight="1" x14ac:dyDescent="0.25">
      <c r="A76" s="119" t="s">
        <v>97</v>
      </c>
      <c r="B76" s="89">
        <f>B72-10000</f>
        <v>34000</v>
      </c>
      <c r="C76" s="90">
        <f>B76/B60</f>
        <v>34</v>
      </c>
      <c r="D76" s="52" t="s">
        <v>93</v>
      </c>
      <c r="E76" s="52" t="s">
        <v>18</v>
      </c>
    </row>
    <row r="77" spans="1:10" ht="25.15" customHeight="1" x14ac:dyDescent="0.25">
      <c r="A77" s="118" t="s">
        <v>99</v>
      </c>
      <c r="B77" s="109">
        <v>44000</v>
      </c>
      <c r="C77" s="88">
        <f>B77/$B$60</f>
        <v>44</v>
      </c>
      <c r="D77" s="91">
        <f>$B$76/C77</f>
        <v>772.72727272727275</v>
      </c>
      <c r="E77" s="54">
        <f>D77/$B$60</f>
        <v>0.77272727272727271</v>
      </c>
    </row>
    <row r="78" spans="1:10" ht="25.15" customHeight="1" x14ac:dyDescent="0.25">
      <c r="A78" s="116" t="s">
        <v>94</v>
      </c>
      <c r="B78" s="109">
        <v>40000</v>
      </c>
      <c r="C78" s="88">
        <f>B78/$B$60</f>
        <v>40</v>
      </c>
      <c r="D78" s="91">
        <f>$B$76/C78</f>
        <v>850</v>
      </c>
      <c r="E78" s="54">
        <f t="shared" ref="E78:E80" si="14">D78/$B$60</f>
        <v>0.85</v>
      </c>
    </row>
    <row r="79" spans="1:10" ht="25.15" customHeight="1" x14ac:dyDescent="0.25">
      <c r="A79" s="118" t="s">
        <v>96</v>
      </c>
      <c r="B79" s="109">
        <v>35000</v>
      </c>
      <c r="C79" s="88">
        <f t="shared" ref="C79:C80" si="15">B79/$B$60</f>
        <v>35</v>
      </c>
      <c r="D79" s="91">
        <f>$B$76/C79</f>
        <v>971.42857142857144</v>
      </c>
      <c r="E79" s="54">
        <f t="shared" si="14"/>
        <v>0.97142857142857142</v>
      </c>
    </row>
    <row r="80" spans="1:10" ht="25.15" customHeight="1" x14ac:dyDescent="0.25">
      <c r="A80" s="118" t="s">
        <v>100</v>
      </c>
      <c r="B80" s="109">
        <v>30000</v>
      </c>
      <c r="C80" s="88">
        <f t="shared" si="15"/>
        <v>30</v>
      </c>
      <c r="D80" s="91">
        <f>$B$76/C80</f>
        <v>1133.3333333333333</v>
      </c>
      <c r="E80" s="54">
        <f t="shared" si="14"/>
        <v>1.1333333333333333</v>
      </c>
    </row>
  </sheetData>
  <mergeCells count="4">
    <mergeCell ref="D41:E41"/>
    <mergeCell ref="I41:J41"/>
    <mergeCell ref="B15:D15"/>
    <mergeCell ref="G15:I15"/>
  </mergeCells>
  <pageMargins left="0.59055118110236227" right="0.70866141732283472" top="0.51181102362204722" bottom="0.55118110236220474" header="0.31496062992125984" footer="0.23622047244094491"/>
  <pageSetup paperSize="9" scale="51" orientation="portrait" r:id="rId1"/>
  <headerFooter>
    <oddFooter>&amp;L&amp;"Arial,Kursiv"&amp;9&amp;D&amp;C&amp;P   von   &amp;N&amp;R&amp;"Arial,Kursiv"&amp;9Gebirgsbetrieb</oddFooter>
  </headerFooter>
  <rowBreaks count="1" manualBreakCount="1">
    <brk id="4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view="pageBreakPreview" zoomScale="85" zoomScaleNormal="100" zoomScaleSheetLayoutView="85" workbookViewId="0">
      <selection activeCell="A52" sqref="A52:B56"/>
    </sheetView>
  </sheetViews>
  <sheetFormatPr baseColWidth="10" defaultColWidth="11.42578125" defaultRowHeight="24.95" customHeight="1" x14ac:dyDescent="0.25"/>
  <cols>
    <col min="1" max="1" width="29.85546875" style="1" customWidth="1"/>
    <col min="2" max="4" width="15.28515625" style="2" customWidth="1"/>
    <col min="5" max="5" width="19.28515625" style="2" customWidth="1"/>
    <col min="6" max="6" width="11.42578125" style="1"/>
    <col min="7" max="7" width="29.85546875" style="1" customWidth="1"/>
    <col min="8" max="11" width="15.28515625" style="2" customWidth="1"/>
    <col min="12" max="16384" width="11.42578125" style="1"/>
  </cols>
  <sheetData>
    <row r="1" spans="1:11" s="78" customFormat="1" ht="30" customHeight="1" x14ac:dyDescent="0.3">
      <c r="A1" s="71"/>
      <c r="B1" s="72"/>
      <c r="C1" s="73"/>
      <c r="D1" s="74"/>
      <c r="E1" s="75"/>
      <c r="F1" s="75"/>
      <c r="G1" s="76"/>
      <c r="H1" s="77"/>
    </row>
    <row r="2" spans="1:11" s="3" customFormat="1" ht="24.95" customHeight="1" x14ac:dyDescent="0.25">
      <c r="A2" s="132" t="s">
        <v>19</v>
      </c>
      <c r="B2" s="133"/>
      <c r="C2" s="35" t="s">
        <v>23</v>
      </c>
      <c r="D2" s="5"/>
      <c r="E2" s="5"/>
      <c r="F2" s="4"/>
      <c r="G2" s="132" t="s">
        <v>19</v>
      </c>
      <c r="H2" s="133"/>
      <c r="I2" s="35" t="s">
        <v>24</v>
      </c>
      <c r="J2" s="5"/>
      <c r="K2" s="5"/>
    </row>
    <row r="3" spans="1:11" s="3" customFormat="1" ht="24.95" customHeight="1" x14ac:dyDescent="0.3">
      <c r="A3" s="83" t="s">
        <v>55</v>
      </c>
      <c r="B3" s="38">
        <f>B8/B7</f>
        <v>1</v>
      </c>
      <c r="C3" s="4"/>
      <c r="D3" s="5"/>
      <c r="E3" s="5"/>
      <c r="F3" s="4"/>
      <c r="G3" s="83" t="s">
        <v>55</v>
      </c>
      <c r="H3" s="38">
        <f>H8/H7</f>
        <v>2</v>
      </c>
      <c r="I3" s="4"/>
      <c r="J3" s="5"/>
      <c r="K3" s="5"/>
    </row>
    <row r="4" spans="1:11" ht="24.95" customHeight="1" x14ac:dyDescent="0.25">
      <c r="A4" s="16" t="s">
        <v>0</v>
      </c>
      <c r="B4" s="29"/>
      <c r="C4" s="6"/>
      <c r="D4" s="6"/>
      <c r="E4" s="6"/>
      <c r="F4" s="7"/>
      <c r="G4" s="129" t="s">
        <v>0</v>
      </c>
      <c r="H4" s="130"/>
      <c r="I4" s="6"/>
      <c r="J4" s="6"/>
      <c r="K4" s="6"/>
    </row>
    <row r="5" spans="1:11" ht="24.95" customHeight="1" x14ac:dyDescent="0.25">
      <c r="A5" s="25" t="s">
        <v>1</v>
      </c>
      <c r="B5" s="27">
        <v>200</v>
      </c>
      <c r="C5" s="8"/>
      <c r="D5" s="8"/>
      <c r="E5" s="8"/>
      <c r="F5" s="7"/>
      <c r="G5" s="25" t="s">
        <v>1</v>
      </c>
      <c r="H5" s="27">
        <f>B5</f>
        <v>200</v>
      </c>
      <c r="I5" s="8"/>
      <c r="J5" s="8"/>
      <c r="K5" s="8"/>
    </row>
    <row r="6" spans="1:11" ht="24.95" customHeight="1" x14ac:dyDescent="0.25">
      <c r="A6" s="25" t="s">
        <v>34</v>
      </c>
      <c r="B6" s="27">
        <f>B5*0.0108</f>
        <v>2.16</v>
      </c>
      <c r="C6" s="8"/>
      <c r="D6" s="8"/>
      <c r="E6" s="8"/>
      <c r="F6" s="7"/>
      <c r="G6" s="25" t="s">
        <v>34</v>
      </c>
      <c r="H6" s="27">
        <f>B6</f>
        <v>2.16</v>
      </c>
      <c r="I6" s="8"/>
      <c r="J6" s="8"/>
      <c r="K6" s="8"/>
    </row>
    <row r="7" spans="1:11" ht="24.95" customHeight="1" x14ac:dyDescent="0.25">
      <c r="A7" s="16" t="s">
        <v>2</v>
      </c>
      <c r="B7" s="19">
        <v>1000</v>
      </c>
      <c r="C7" s="9"/>
      <c r="D7" s="9"/>
      <c r="E7" s="9"/>
      <c r="F7" s="7"/>
      <c r="G7" s="16" t="s">
        <v>2</v>
      </c>
      <c r="H7" s="19">
        <f>B7</f>
        <v>1000</v>
      </c>
      <c r="I7" s="9"/>
      <c r="J7" s="9"/>
      <c r="K7" s="9"/>
    </row>
    <row r="8" spans="1:11" ht="24.95" customHeight="1" x14ac:dyDescent="0.25">
      <c r="A8" s="16" t="s">
        <v>26</v>
      </c>
      <c r="B8" s="19">
        <v>1000</v>
      </c>
      <c r="E8" s="9"/>
      <c r="F8" s="7"/>
      <c r="G8" s="16" t="s">
        <v>26</v>
      </c>
      <c r="H8" s="19">
        <v>2000</v>
      </c>
      <c r="K8" s="9"/>
    </row>
    <row r="9" spans="1:11" ht="24.95" customHeight="1" x14ac:dyDescent="0.25">
      <c r="A9" s="25" t="s">
        <v>3</v>
      </c>
      <c r="B9" s="13">
        <f>B7/B5</f>
        <v>5</v>
      </c>
      <c r="C9" s="10"/>
      <c r="D9" s="10"/>
      <c r="E9" s="10"/>
      <c r="F9" s="7"/>
      <c r="G9" s="25" t="s">
        <v>3</v>
      </c>
      <c r="H9" s="13">
        <f>H7/H5</f>
        <v>5</v>
      </c>
      <c r="I9" s="10"/>
      <c r="J9" s="10"/>
      <c r="K9" s="10"/>
    </row>
    <row r="10" spans="1:11" ht="24.95" customHeight="1" x14ac:dyDescent="0.25">
      <c r="A10" s="25" t="s">
        <v>28</v>
      </c>
      <c r="B10" s="13">
        <f>B8/B5</f>
        <v>5</v>
      </c>
      <c r="C10" s="10"/>
      <c r="D10" s="10"/>
      <c r="E10" s="10"/>
      <c r="F10" s="7"/>
      <c r="G10" s="25" t="s">
        <v>28</v>
      </c>
      <c r="H10" s="13">
        <f>H8/H5</f>
        <v>10</v>
      </c>
      <c r="I10" s="10"/>
      <c r="J10" s="10"/>
      <c r="K10" s="10"/>
    </row>
    <row r="11" spans="1:11" ht="24.95" customHeight="1" x14ac:dyDescent="0.25">
      <c r="A11" s="7"/>
      <c r="B11" s="6" t="s">
        <v>4</v>
      </c>
      <c r="C11" s="6"/>
      <c r="D11" s="6"/>
      <c r="E11" s="6"/>
      <c r="F11" s="7"/>
      <c r="G11" s="7"/>
      <c r="H11" s="6" t="s">
        <v>4</v>
      </c>
      <c r="I11" s="6"/>
      <c r="J11" s="6"/>
      <c r="K11" s="6"/>
    </row>
    <row r="12" spans="1:11" ht="24.95" customHeight="1" x14ac:dyDescent="0.25">
      <c r="A12" s="7"/>
      <c r="B12" s="6" t="s">
        <v>4</v>
      </c>
      <c r="C12" s="6"/>
      <c r="D12" s="6"/>
      <c r="E12" s="6"/>
      <c r="F12" s="7"/>
      <c r="G12" s="7"/>
      <c r="H12" s="6" t="s">
        <v>4</v>
      </c>
      <c r="I12" s="6"/>
      <c r="J12" s="6"/>
      <c r="K12" s="6"/>
    </row>
    <row r="13" spans="1:11" s="49" customFormat="1" ht="35.25" customHeight="1" x14ac:dyDescent="0.25">
      <c r="A13" s="45" t="s">
        <v>35</v>
      </c>
      <c r="B13" s="46"/>
      <c r="C13" s="47"/>
      <c r="D13" s="48"/>
      <c r="E13" s="48"/>
      <c r="F13" s="46"/>
      <c r="G13" s="47"/>
      <c r="H13" s="48"/>
    </row>
    <row r="14" spans="1:11" s="49" customFormat="1" ht="29.25" customHeight="1" x14ac:dyDescent="0.25">
      <c r="A14" s="50">
        <f>B7</f>
        <v>1000</v>
      </c>
      <c r="B14" s="124" t="s">
        <v>36</v>
      </c>
      <c r="C14" s="124"/>
      <c r="D14" s="124"/>
      <c r="E14" s="131" t="s">
        <v>54</v>
      </c>
      <c r="F14" s="131"/>
      <c r="G14" s="131"/>
    </row>
    <row r="15" spans="1:11" s="49" customFormat="1" ht="38.25" customHeight="1" x14ac:dyDescent="0.25">
      <c r="A15" s="51" t="s">
        <v>38</v>
      </c>
      <c r="B15" s="52" t="s">
        <v>39</v>
      </c>
      <c r="C15" s="52" t="s">
        <v>40</v>
      </c>
      <c r="D15" s="52" t="s">
        <v>12</v>
      </c>
      <c r="E15" s="53" t="s">
        <v>41</v>
      </c>
      <c r="F15" s="53" t="s">
        <v>42</v>
      </c>
      <c r="G15" s="53" t="s">
        <v>12</v>
      </c>
    </row>
    <row r="16" spans="1:11" s="49" customFormat="1" ht="25.15" customHeight="1" x14ac:dyDescent="0.25">
      <c r="A16" s="63" t="s">
        <v>43</v>
      </c>
      <c r="B16" s="54">
        <v>0.05</v>
      </c>
      <c r="C16" s="79">
        <v>55</v>
      </c>
      <c r="D16" s="80">
        <f>$A$14*B16*C16</f>
        <v>2750</v>
      </c>
      <c r="E16" s="54">
        <v>0.05</v>
      </c>
      <c r="F16" s="79">
        <v>55</v>
      </c>
      <c r="G16" s="80">
        <f>$A$14*E16*F16</f>
        <v>2750</v>
      </c>
    </row>
    <row r="17" spans="1:11" s="49" customFormat="1" ht="25.15" customHeight="1" x14ac:dyDescent="0.25">
      <c r="A17" s="64" t="s">
        <v>44</v>
      </c>
      <c r="B17" s="54">
        <v>0.5</v>
      </c>
      <c r="C17" s="79">
        <v>92</v>
      </c>
      <c r="D17" s="80">
        <f t="shared" ref="D17:D20" si="0">$A$14*B17*C17</f>
        <v>46000</v>
      </c>
      <c r="E17" s="54">
        <v>0.4</v>
      </c>
      <c r="F17" s="79">
        <v>92</v>
      </c>
      <c r="G17" s="80">
        <f>$A$14*E17*F17</f>
        <v>36800</v>
      </c>
    </row>
    <row r="18" spans="1:11" s="49" customFormat="1" ht="25.15" customHeight="1" x14ac:dyDescent="0.25">
      <c r="A18" s="64" t="s">
        <v>45</v>
      </c>
      <c r="B18" s="54">
        <v>0.15</v>
      </c>
      <c r="C18" s="79">
        <v>62</v>
      </c>
      <c r="D18" s="80">
        <f t="shared" si="0"/>
        <v>9300</v>
      </c>
      <c r="E18" s="54">
        <v>0.15</v>
      </c>
      <c r="F18" s="79">
        <v>62</v>
      </c>
      <c r="G18" s="80">
        <f t="shared" ref="G18:G20" si="1">$A$14*E18*F18</f>
        <v>9300</v>
      </c>
    </row>
    <row r="19" spans="1:11" s="49" customFormat="1" ht="25.15" customHeight="1" x14ac:dyDescent="0.25">
      <c r="A19" s="65" t="s">
        <v>46</v>
      </c>
      <c r="B19" s="54">
        <v>0.25</v>
      </c>
      <c r="C19" s="79">
        <v>36</v>
      </c>
      <c r="D19" s="80">
        <f t="shared" si="0"/>
        <v>9000</v>
      </c>
      <c r="E19" s="54">
        <v>0.3</v>
      </c>
      <c r="F19" s="79">
        <v>36</v>
      </c>
      <c r="G19" s="80">
        <f t="shared" si="1"/>
        <v>10800</v>
      </c>
    </row>
    <row r="20" spans="1:11" s="49" customFormat="1" ht="25.15" customHeight="1" x14ac:dyDescent="0.25">
      <c r="A20" s="65" t="s">
        <v>47</v>
      </c>
      <c r="B20" s="54">
        <v>0.05</v>
      </c>
      <c r="C20" s="79">
        <v>35</v>
      </c>
      <c r="D20" s="80">
        <f t="shared" si="0"/>
        <v>1750</v>
      </c>
      <c r="E20" s="54">
        <v>0.1</v>
      </c>
      <c r="F20" s="79">
        <v>35</v>
      </c>
      <c r="G20" s="80">
        <f t="shared" si="1"/>
        <v>3500</v>
      </c>
    </row>
    <row r="21" spans="1:11" s="60" customFormat="1" ht="25.15" customHeight="1" x14ac:dyDescent="0.25">
      <c r="A21" s="55" t="s">
        <v>48</v>
      </c>
      <c r="B21" s="56">
        <f>SUM(B16:B20)</f>
        <v>1</v>
      </c>
      <c r="C21" s="57">
        <f>D21/A14</f>
        <v>68.8</v>
      </c>
      <c r="D21" s="58">
        <f>SUM(D16:D20)</f>
        <v>68800</v>
      </c>
      <c r="E21" s="59">
        <f>SUM(E16:E20)</f>
        <v>0.99999999999999989</v>
      </c>
      <c r="F21" s="57">
        <f>G21/A14</f>
        <v>63.15</v>
      </c>
      <c r="G21" s="58">
        <f>SUM(G16:G20)</f>
        <v>63150</v>
      </c>
    </row>
    <row r="23" spans="1:11" s="60" customFormat="1" ht="25.15" customHeight="1" x14ac:dyDescent="0.25">
      <c r="A23" s="138" t="s">
        <v>49</v>
      </c>
      <c r="B23" s="139"/>
      <c r="C23" s="57">
        <f>C21</f>
        <v>68.8</v>
      </c>
      <c r="D23" s="58">
        <f>D21</f>
        <v>68800</v>
      </c>
      <c r="E23" s="46"/>
      <c r="F23" s="46"/>
      <c r="G23" s="46"/>
    </row>
    <row r="24" spans="1:11" s="60" customFormat="1" ht="25.15" customHeight="1" x14ac:dyDescent="0.25">
      <c r="A24" s="138" t="s">
        <v>50</v>
      </c>
      <c r="B24" s="139"/>
      <c r="C24" s="57">
        <f>F21</f>
        <v>63.15</v>
      </c>
      <c r="D24" s="58">
        <f>G21</f>
        <v>63150</v>
      </c>
      <c r="E24" s="46"/>
      <c r="F24" s="46"/>
      <c r="G24" s="46"/>
    </row>
    <row r="25" spans="1:11" s="49" customFormat="1" ht="10.9" hidden="1" customHeight="1" x14ac:dyDescent="0.3">
      <c r="A25" s="48"/>
      <c r="B25" s="46"/>
      <c r="C25" s="47"/>
      <c r="D25" s="48"/>
      <c r="E25" s="61"/>
      <c r="F25" s="46"/>
      <c r="G25" s="47"/>
      <c r="H25" s="48"/>
    </row>
    <row r="26" spans="1:11" s="49" customFormat="1" ht="25.15" customHeight="1" x14ac:dyDescent="0.25">
      <c r="A26" s="134" t="s">
        <v>51</v>
      </c>
      <c r="B26" s="135"/>
      <c r="C26" s="121">
        <f>F21-C21</f>
        <v>-5.6499999999999986</v>
      </c>
      <c r="D26" s="122">
        <f>G21-D21</f>
        <v>-5650</v>
      </c>
      <c r="E26" s="62"/>
      <c r="F26" s="46"/>
      <c r="G26" s="47"/>
      <c r="H26" s="48"/>
    </row>
    <row r="27" spans="1:11" s="49" customFormat="1" ht="10.9" hidden="1" customHeight="1" x14ac:dyDescent="0.25">
      <c r="A27" s="66"/>
      <c r="B27" s="66"/>
      <c r="C27" s="121"/>
      <c r="D27" s="122"/>
      <c r="E27" s="48"/>
      <c r="F27" s="46"/>
      <c r="G27" s="47"/>
      <c r="H27" s="48"/>
    </row>
    <row r="28" spans="1:11" s="49" customFormat="1" ht="27.75" customHeight="1" x14ac:dyDescent="0.25">
      <c r="A28" s="134" t="s">
        <v>52</v>
      </c>
      <c r="B28" s="135"/>
      <c r="C28" s="121">
        <v>1.5</v>
      </c>
      <c r="D28" s="122">
        <f>A14*C28</f>
        <v>1500</v>
      </c>
      <c r="E28" s="62"/>
      <c r="F28" s="46"/>
      <c r="G28" s="47"/>
      <c r="H28" s="48"/>
    </row>
    <row r="29" spans="1:11" s="49" customFormat="1" ht="10.9" hidden="1" customHeight="1" x14ac:dyDescent="0.25">
      <c r="A29" s="67"/>
      <c r="B29" s="67"/>
      <c r="C29" s="121"/>
      <c r="D29" s="122"/>
      <c r="E29" s="48"/>
      <c r="F29" s="46"/>
      <c r="G29" s="47"/>
      <c r="H29" s="48"/>
    </row>
    <row r="30" spans="1:11" s="49" customFormat="1" ht="30" customHeight="1" x14ac:dyDescent="0.25">
      <c r="A30" s="136" t="s">
        <v>53</v>
      </c>
      <c r="B30" s="137"/>
      <c r="C30" s="121">
        <f>C26*-1+C28</f>
        <v>7.1499999999999986</v>
      </c>
      <c r="D30" s="122">
        <f>D26*-1+D28</f>
        <v>7150</v>
      </c>
      <c r="E30" s="46"/>
      <c r="F30" s="46"/>
      <c r="G30" s="47"/>
      <c r="H30" s="48"/>
    </row>
    <row r="31" spans="1:11" ht="24.95" customHeight="1" x14ac:dyDescent="0.25">
      <c r="A31" s="33" t="s">
        <v>15</v>
      </c>
      <c r="B31" s="34" t="s">
        <v>12</v>
      </c>
      <c r="C31" s="34" t="s">
        <v>27</v>
      </c>
      <c r="D31" s="5"/>
      <c r="E31" s="5"/>
      <c r="F31" s="7"/>
      <c r="G31" s="33" t="s">
        <v>15</v>
      </c>
      <c r="H31" s="33" t="s">
        <v>12</v>
      </c>
      <c r="I31" s="33" t="s">
        <v>13</v>
      </c>
      <c r="J31" s="5"/>
      <c r="K31" s="5"/>
    </row>
    <row r="32" spans="1:11" ht="24.95" customHeight="1" x14ac:dyDescent="0.25">
      <c r="A32" s="32" t="s">
        <v>14</v>
      </c>
      <c r="B32" s="12">
        <f>D21</f>
        <v>68800</v>
      </c>
      <c r="C32" s="42">
        <f>B32/$B$8</f>
        <v>68.8</v>
      </c>
      <c r="D32" s="10"/>
      <c r="E32" s="10"/>
      <c r="F32" s="7"/>
      <c r="G32" s="32" t="s">
        <v>14</v>
      </c>
      <c r="H32" s="12">
        <f>I32*H8</f>
        <v>126300</v>
      </c>
      <c r="I32" s="42">
        <f>F21</f>
        <v>63.15</v>
      </c>
      <c r="J32" s="10"/>
      <c r="K32" s="10"/>
    </row>
    <row r="33" spans="1:11" ht="24.95" customHeight="1" x14ac:dyDescent="0.25">
      <c r="A33" s="32" t="s">
        <v>5</v>
      </c>
      <c r="B33" s="12">
        <v>28000</v>
      </c>
      <c r="C33" s="42">
        <f>B33/$B$8</f>
        <v>28</v>
      </c>
      <c r="D33" s="10"/>
      <c r="E33" s="10"/>
      <c r="F33" s="7"/>
      <c r="G33" s="32" t="s">
        <v>5</v>
      </c>
      <c r="H33" s="12">
        <f>I33*H8</f>
        <v>59000</v>
      </c>
      <c r="I33" s="42">
        <f>C33+C28</f>
        <v>29.5</v>
      </c>
      <c r="J33" s="10"/>
      <c r="K33" s="10"/>
    </row>
    <row r="34" spans="1:11" ht="24.95" customHeight="1" x14ac:dyDescent="0.25">
      <c r="A34" s="16" t="s">
        <v>15</v>
      </c>
      <c r="B34" s="17">
        <f>B32-B33</f>
        <v>40800</v>
      </c>
      <c r="C34" s="43">
        <f>C32-C33</f>
        <v>40.799999999999997</v>
      </c>
      <c r="D34" s="40"/>
      <c r="E34" s="40"/>
      <c r="F34" s="7"/>
      <c r="G34" s="16" t="s">
        <v>15</v>
      </c>
      <c r="H34" s="17">
        <f>H32-H33</f>
        <v>67300</v>
      </c>
      <c r="I34" s="43">
        <f>I32-I33</f>
        <v>33.65</v>
      </c>
      <c r="J34" s="40"/>
      <c r="K34" s="40"/>
    </row>
    <row r="35" spans="1:11" ht="9" customHeight="1" x14ac:dyDescent="0.25">
      <c r="A35" s="7"/>
      <c r="B35" s="11"/>
      <c r="C35" s="10"/>
      <c r="D35" s="10"/>
      <c r="E35" s="10"/>
      <c r="F35" s="7"/>
      <c r="G35" s="7"/>
      <c r="H35" s="11"/>
      <c r="I35" s="10"/>
      <c r="J35" s="10"/>
      <c r="K35" s="10"/>
    </row>
    <row r="36" spans="1:11" ht="29.25" customHeight="1" x14ac:dyDescent="0.25">
      <c r="A36" s="36" t="s">
        <v>21</v>
      </c>
      <c r="B36" s="33" t="s">
        <v>12</v>
      </c>
      <c r="C36" s="33" t="s">
        <v>27</v>
      </c>
      <c r="D36" s="33" t="s">
        <v>17</v>
      </c>
      <c r="E36" s="33" t="s">
        <v>18</v>
      </c>
      <c r="F36" s="7"/>
      <c r="G36" s="36" t="s">
        <v>21</v>
      </c>
      <c r="H36" s="33" t="s">
        <v>12</v>
      </c>
      <c r="I36" s="33" t="s">
        <v>27</v>
      </c>
      <c r="J36" s="33" t="s">
        <v>17</v>
      </c>
      <c r="K36" s="33" t="s">
        <v>18</v>
      </c>
    </row>
    <row r="37" spans="1:11" ht="24.95" customHeight="1" x14ac:dyDescent="0.25">
      <c r="A37" s="32" t="s">
        <v>6</v>
      </c>
      <c r="B37" s="23">
        <v>5604.9079710144897</v>
      </c>
      <c r="C37" s="42">
        <f t="shared" ref="C37:C42" si="2">B37/$B$8</f>
        <v>5.60490797101449</v>
      </c>
      <c r="D37" s="14">
        <f t="shared" ref="D37:D42" si="3">B37/$C$34</f>
        <v>137.37519536800221</v>
      </c>
      <c r="E37" s="15">
        <f t="shared" ref="E37:E43" si="4">D37/$B$7</f>
        <v>0.13737519536800222</v>
      </c>
      <c r="F37" s="7"/>
      <c r="G37" s="32" t="s">
        <v>6</v>
      </c>
      <c r="H37" s="23">
        <f>B37*1.2</f>
        <v>6725.8895652173878</v>
      </c>
      <c r="I37" s="42">
        <f t="shared" ref="I37:I42" si="5">H37/$H$8</f>
        <v>3.362944782608694</v>
      </c>
      <c r="J37" s="14">
        <f t="shared" ref="J37:J42" si="6">H37/$I$34</f>
        <v>199.87784740616308</v>
      </c>
      <c r="K37" s="15">
        <f t="shared" ref="K37:K42" si="7">J37/$H$7</f>
        <v>0.19987784740616307</v>
      </c>
    </row>
    <row r="38" spans="1:11" ht="24.95" customHeight="1" x14ac:dyDescent="0.25">
      <c r="A38" s="32" t="s">
        <v>7</v>
      </c>
      <c r="B38" s="23">
        <v>4494.1608695652194</v>
      </c>
      <c r="C38" s="42">
        <f t="shared" si="2"/>
        <v>4.4941608695652198</v>
      </c>
      <c r="D38" s="14">
        <f t="shared" si="3"/>
        <v>110.1510017050299</v>
      </c>
      <c r="E38" s="15">
        <f t="shared" si="4"/>
        <v>0.11015100170502989</v>
      </c>
      <c r="F38" s="7"/>
      <c r="G38" s="32" t="s">
        <v>7</v>
      </c>
      <c r="H38" s="23">
        <f>B38*1.7</f>
        <v>7640.0734782608724</v>
      </c>
      <c r="I38" s="42">
        <f t="shared" si="5"/>
        <v>3.8200367391304364</v>
      </c>
      <c r="J38" s="14">
        <f t="shared" si="6"/>
        <v>227.04527424252223</v>
      </c>
      <c r="K38" s="15">
        <f t="shared" si="7"/>
        <v>0.22704527424252222</v>
      </c>
    </row>
    <row r="39" spans="1:11" ht="24.95" customHeight="1" x14ac:dyDescent="0.25">
      <c r="A39" s="32" t="s">
        <v>8</v>
      </c>
      <c r="B39" s="23">
        <v>3393.3916666666701</v>
      </c>
      <c r="C39" s="42">
        <f t="shared" si="2"/>
        <v>3.3933916666666701</v>
      </c>
      <c r="D39" s="14">
        <f t="shared" si="3"/>
        <v>83.171364379085063</v>
      </c>
      <c r="E39" s="15">
        <f t="shared" si="4"/>
        <v>8.3171364379085067E-2</v>
      </c>
      <c r="F39" s="7"/>
      <c r="G39" s="32" t="s">
        <v>8</v>
      </c>
      <c r="H39" s="23">
        <v>3393.3916666666701</v>
      </c>
      <c r="I39" s="42">
        <f t="shared" si="5"/>
        <v>1.6966958333333351</v>
      </c>
      <c r="J39" s="14">
        <f t="shared" si="6"/>
        <v>100.84373452204072</v>
      </c>
      <c r="K39" s="15">
        <f t="shared" si="7"/>
        <v>0.10084373452204072</v>
      </c>
    </row>
    <row r="40" spans="1:11" ht="24.95" customHeight="1" x14ac:dyDescent="0.25">
      <c r="A40" s="32" t="s">
        <v>9</v>
      </c>
      <c r="B40" s="23">
        <v>3557.8699275362301</v>
      </c>
      <c r="C40" s="42">
        <f t="shared" si="2"/>
        <v>3.5578699275362302</v>
      </c>
      <c r="D40" s="14">
        <f t="shared" si="3"/>
        <v>87.20269430235858</v>
      </c>
      <c r="E40" s="15">
        <f t="shared" si="4"/>
        <v>8.720269430235858E-2</v>
      </c>
      <c r="F40" s="7"/>
      <c r="G40" s="32" t="s">
        <v>9</v>
      </c>
      <c r="H40" s="23">
        <v>3557.8699275362301</v>
      </c>
      <c r="I40" s="42">
        <f t="shared" si="5"/>
        <v>1.7789349637681151</v>
      </c>
      <c r="J40" s="14">
        <f t="shared" si="6"/>
        <v>105.73164717789689</v>
      </c>
      <c r="K40" s="15">
        <f t="shared" si="7"/>
        <v>0.10573164717789689</v>
      </c>
    </row>
    <row r="41" spans="1:11" ht="24.95" customHeight="1" x14ac:dyDescent="0.25">
      <c r="A41" s="32" t="s">
        <v>20</v>
      </c>
      <c r="B41" s="23">
        <v>-1000</v>
      </c>
      <c r="C41" s="42">
        <f t="shared" si="2"/>
        <v>-1</v>
      </c>
      <c r="D41" s="14">
        <f t="shared" si="3"/>
        <v>-24.509803921568629</v>
      </c>
      <c r="E41" s="15">
        <f t="shared" si="4"/>
        <v>-2.4509803921568631E-2</v>
      </c>
      <c r="F41" s="7"/>
      <c r="G41" s="32" t="s">
        <v>20</v>
      </c>
      <c r="H41" s="23">
        <v>-1000</v>
      </c>
      <c r="I41" s="42">
        <f t="shared" si="5"/>
        <v>-0.5</v>
      </c>
      <c r="J41" s="14">
        <f t="shared" si="6"/>
        <v>-29.717682020802378</v>
      </c>
      <c r="K41" s="15">
        <f t="shared" si="7"/>
        <v>-2.9717682020802379E-2</v>
      </c>
    </row>
    <row r="42" spans="1:11" ht="24.95" customHeight="1" x14ac:dyDescent="0.25">
      <c r="A42" s="32" t="s">
        <v>10</v>
      </c>
      <c r="B42" s="23">
        <v>1389</v>
      </c>
      <c r="C42" s="42">
        <f t="shared" si="2"/>
        <v>1.389</v>
      </c>
      <c r="D42" s="14">
        <f t="shared" si="3"/>
        <v>34.044117647058826</v>
      </c>
      <c r="E42" s="15">
        <f t="shared" si="4"/>
        <v>3.4044117647058829E-2</v>
      </c>
      <c r="F42" s="7"/>
      <c r="G42" s="32" t="s">
        <v>10</v>
      </c>
      <c r="H42" s="23">
        <v>1389</v>
      </c>
      <c r="I42" s="42">
        <f t="shared" si="5"/>
        <v>0.69450000000000001</v>
      </c>
      <c r="J42" s="14">
        <f t="shared" si="6"/>
        <v>41.277860326894505</v>
      </c>
      <c r="K42" s="15">
        <f t="shared" si="7"/>
        <v>4.1277860326894504E-2</v>
      </c>
    </row>
    <row r="43" spans="1:11" ht="24.95" customHeight="1" x14ac:dyDescent="0.25">
      <c r="A43" s="16" t="s">
        <v>16</v>
      </c>
      <c r="B43" s="17">
        <f>SUM(B37:B42)</f>
        <v>17439.330434782609</v>
      </c>
      <c r="C43" s="43">
        <f>SUM(C37:C42)</f>
        <v>17.439330434782608</v>
      </c>
      <c r="D43" s="19">
        <f>SUM(D37:D42)</f>
        <v>427.43456947996594</v>
      </c>
      <c r="E43" s="20">
        <f t="shared" si="4"/>
        <v>0.42743456947996594</v>
      </c>
      <c r="F43" s="7"/>
      <c r="G43" s="16" t="s">
        <v>16</v>
      </c>
      <c r="H43" s="17">
        <f>SUM(H37:H42)</f>
        <v>21706.22463768116</v>
      </c>
      <c r="I43" s="43">
        <f>SUM(I37:I42)</f>
        <v>10.85311231884058</v>
      </c>
      <c r="J43" s="19">
        <f>SUM(J37:J42)</f>
        <v>645.05868165471497</v>
      </c>
      <c r="K43" s="20">
        <f>J43/$B$7</f>
        <v>0.64505868165471503</v>
      </c>
    </row>
    <row r="44" spans="1:11" ht="9" customHeight="1" x14ac:dyDescent="0.25">
      <c r="A44" s="7"/>
      <c r="B44" s="11"/>
      <c r="C44" s="10"/>
      <c r="D44" s="10"/>
      <c r="E44" s="10"/>
      <c r="F44" s="7"/>
      <c r="G44" s="7"/>
      <c r="H44" s="11"/>
      <c r="I44" s="10"/>
      <c r="J44" s="10"/>
      <c r="K44" s="10"/>
    </row>
    <row r="45" spans="1:11" ht="24.95" customHeight="1" x14ac:dyDescent="0.25">
      <c r="A45" s="33" t="s">
        <v>22</v>
      </c>
      <c r="B45" s="37">
        <f>B34-B43</f>
        <v>23360.669565217391</v>
      </c>
      <c r="C45" s="44">
        <f>C34-C43</f>
        <v>23.360669565217389</v>
      </c>
      <c r="D45" s="127"/>
      <c r="E45" s="128"/>
      <c r="F45" s="7"/>
      <c r="G45" s="33" t="s">
        <v>22</v>
      </c>
      <c r="H45" s="37">
        <f>H34-H43</f>
        <v>45593.77536231884</v>
      </c>
      <c r="I45" s="44">
        <f>I34-I43</f>
        <v>22.796887681159419</v>
      </c>
      <c r="J45" s="127"/>
      <c r="K45" s="128"/>
    </row>
    <row r="46" spans="1:11" ht="24.95" customHeight="1" x14ac:dyDescent="0.25">
      <c r="A46" s="7"/>
      <c r="B46" s="6"/>
      <c r="C46" s="6"/>
      <c r="D46" s="6"/>
      <c r="E46" s="6"/>
      <c r="F46" s="7"/>
      <c r="G46" s="7"/>
      <c r="H46" s="6"/>
      <c r="I46" s="6"/>
      <c r="J46" s="6"/>
      <c r="K46" s="6"/>
    </row>
    <row r="47" spans="1:11" ht="24.95" customHeight="1" x14ac:dyDescent="0.25">
      <c r="A47" s="32" t="s">
        <v>30</v>
      </c>
      <c r="B47" s="18">
        <f>B34</f>
        <v>40800</v>
      </c>
      <c r="C47" s="42">
        <f>C34</f>
        <v>40.799999999999997</v>
      </c>
      <c r="D47" s="6"/>
      <c r="E47" s="6"/>
      <c r="F47" s="7"/>
      <c r="G47" s="32" t="s">
        <v>30</v>
      </c>
      <c r="H47" s="18">
        <f>H7*I34</f>
        <v>33650</v>
      </c>
      <c r="I47" s="42">
        <f>H47/H7</f>
        <v>33.65</v>
      </c>
      <c r="J47" s="6"/>
      <c r="K47" s="6"/>
    </row>
    <row r="48" spans="1:11" ht="24.95" customHeight="1" x14ac:dyDescent="0.25">
      <c r="A48" s="32" t="s">
        <v>31</v>
      </c>
      <c r="B48" s="18">
        <f>B43</f>
        <v>17439.330434782609</v>
      </c>
      <c r="C48" s="42">
        <f>C43</f>
        <v>17.439330434782608</v>
      </c>
      <c r="D48" s="6"/>
      <c r="E48" s="6"/>
      <c r="F48" s="7"/>
      <c r="G48" s="32" t="s">
        <v>31</v>
      </c>
      <c r="H48" s="18">
        <f>H43</f>
        <v>21706.22463768116</v>
      </c>
      <c r="I48" s="42">
        <f>H48/H7</f>
        <v>21.70622463768116</v>
      </c>
      <c r="J48" s="6"/>
      <c r="K48" s="6"/>
    </row>
    <row r="49" spans="1:11" ht="24.95" customHeight="1" x14ac:dyDescent="0.25">
      <c r="A49" s="31" t="s">
        <v>32</v>
      </c>
      <c r="B49" s="29">
        <f>B47-B48</f>
        <v>23360.669565217391</v>
      </c>
      <c r="C49" s="43">
        <f>C47-C48</f>
        <v>23.360669565217389</v>
      </c>
      <c r="D49" s="6"/>
      <c r="E49" s="6"/>
      <c r="F49" s="7"/>
      <c r="G49" s="16" t="s">
        <v>32</v>
      </c>
      <c r="H49" s="29">
        <f>H47-H48</f>
        <v>11943.77536231884</v>
      </c>
      <c r="I49" s="43">
        <f>I47-I48</f>
        <v>11.943775362318839</v>
      </c>
      <c r="J49" s="6"/>
      <c r="K49" s="6"/>
    </row>
    <row r="50" spans="1:11" ht="24.95" customHeight="1" x14ac:dyDescent="0.25">
      <c r="A50" s="33" t="s">
        <v>33</v>
      </c>
      <c r="B50" s="37">
        <f>B45-B49</f>
        <v>0</v>
      </c>
      <c r="C50" s="44">
        <f>C45-C49</f>
        <v>0</v>
      </c>
      <c r="D50" s="6"/>
      <c r="E50" s="6"/>
      <c r="F50" s="7"/>
      <c r="G50" s="33" t="s">
        <v>33</v>
      </c>
      <c r="H50" s="37">
        <f>H45-H49</f>
        <v>33650</v>
      </c>
      <c r="I50" s="44">
        <f>I45-I49</f>
        <v>10.85311231884058</v>
      </c>
      <c r="J50" s="6"/>
      <c r="K50" s="6"/>
    </row>
    <row r="51" spans="1:11" ht="24.95" customHeight="1" x14ac:dyDescent="0.25">
      <c r="B51" s="6"/>
      <c r="C51" s="6"/>
      <c r="D51" s="6"/>
      <c r="E51" s="6"/>
      <c r="F51" s="7"/>
      <c r="G51" s="7"/>
      <c r="H51" s="6"/>
      <c r="I51" s="6"/>
      <c r="J51" s="6"/>
      <c r="K51" s="6"/>
    </row>
    <row r="52" spans="1:11" ht="24.95" customHeight="1" x14ac:dyDescent="0.25">
      <c r="B52" s="6"/>
      <c r="C52" s="6"/>
      <c r="D52" s="6"/>
      <c r="E52" s="6"/>
      <c r="F52" s="7"/>
      <c r="G52" s="7"/>
      <c r="H52" s="6"/>
      <c r="I52" s="6"/>
      <c r="J52" s="6"/>
      <c r="K52" s="6"/>
    </row>
    <row r="53" spans="1:11" ht="24.95" customHeight="1" x14ac:dyDescent="0.25">
      <c r="B53" s="6"/>
      <c r="C53" s="6"/>
      <c r="D53" s="6"/>
      <c r="E53" s="6"/>
      <c r="F53" s="7"/>
      <c r="G53" s="7"/>
      <c r="H53" s="6"/>
      <c r="I53" s="6"/>
      <c r="J53" s="6"/>
      <c r="K53" s="6"/>
    </row>
    <row r="54" spans="1:11" ht="24.95" customHeight="1" x14ac:dyDescent="0.25">
      <c r="B54" s="14"/>
      <c r="C54" s="6"/>
      <c r="D54" s="6"/>
      <c r="E54" s="6"/>
      <c r="F54" s="7"/>
      <c r="G54" s="7"/>
      <c r="H54" s="6"/>
      <c r="I54" s="6"/>
      <c r="J54" s="6"/>
      <c r="K54" s="6"/>
    </row>
    <row r="55" spans="1:11" ht="24.95" customHeight="1" x14ac:dyDescent="0.25">
      <c r="B55" s="14"/>
    </row>
    <row r="56" spans="1:11" ht="24.95" customHeight="1" x14ac:dyDescent="0.25">
      <c r="B56" s="14"/>
    </row>
    <row r="85" spans="1:1" ht="24.95" customHeight="1" x14ac:dyDescent="0.25">
      <c r="A85" s="7"/>
    </row>
    <row r="86" spans="1:1" ht="24.95" customHeight="1" x14ac:dyDescent="0.25">
      <c r="A86" s="7"/>
    </row>
  </sheetData>
  <mergeCells count="12">
    <mergeCell ref="J45:K45"/>
    <mergeCell ref="G4:H4"/>
    <mergeCell ref="B14:D14"/>
    <mergeCell ref="E14:G14"/>
    <mergeCell ref="A2:B2"/>
    <mergeCell ref="G2:H2"/>
    <mergeCell ref="D45:E45"/>
    <mergeCell ref="A28:B28"/>
    <mergeCell ref="A30:B30"/>
    <mergeCell ref="A23:B23"/>
    <mergeCell ref="A24:B24"/>
    <mergeCell ref="A26:B26"/>
  </mergeCells>
  <pageMargins left="0.7" right="0.7" top="0.78740157499999996" bottom="0.78740157499999996" header="0.3" footer="0.3"/>
  <pageSetup paperSize="9" scale="44" orientation="landscape" r:id="rId1"/>
  <rowBreaks count="2" manualBreakCount="2">
    <brk id="21" max="16383" man="1"/>
    <brk id="5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1"/>
  <sheetViews>
    <sheetView view="pageBreakPreview" zoomScale="85" zoomScaleNormal="100" zoomScaleSheetLayoutView="85" workbookViewId="0">
      <selection activeCell="G50" sqref="G50"/>
    </sheetView>
  </sheetViews>
  <sheetFormatPr baseColWidth="10" defaultRowHeight="15" x14ac:dyDescent="0.25"/>
  <cols>
    <col min="1" max="1" width="27.85546875" customWidth="1"/>
    <col min="2" max="3" width="14.28515625" customWidth="1"/>
    <col min="7" max="7" width="27.42578125" customWidth="1"/>
    <col min="8" max="9" width="14.28515625" customWidth="1"/>
    <col min="10" max="10" width="13.5703125" customWidth="1"/>
    <col min="11" max="11" width="11.5703125" customWidth="1"/>
    <col min="12" max="12" width="1.42578125" customWidth="1"/>
  </cols>
  <sheetData>
    <row r="2" spans="1:8" s="49" customFormat="1" ht="35.25" customHeight="1" x14ac:dyDescent="0.3">
      <c r="A2" s="45" t="s">
        <v>35</v>
      </c>
      <c r="B2" s="46"/>
      <c r="C2" s="47"/>
      <c r="D2" s="48"/>
      <c r="E2" s="48"/>
      <c r="F2" s="46"/>
      <c r="G2" s="47"/>
      <c r="H2" s="48"/>
    </row>
    <row r="3" spans="1:8" s="49" customFormat="1" ht="29.25" customHeight="1" x14ac:dyDescent="0.25">
      <c r="A3" s="50">
        <v>1000</v>
      </c>
      <c r="B3" s="124" t="s">
        <v>36</v>
      </c>
      <c r="C3" s="124"/>
      <c r="D3" s="124"/>
      <c r="E3" s="131" t="s">
        <v>37</v>
      </c>
      <c r="F3" s="131"/>
      <c r="G3" s="131"/>
    </row>
    <row r="4" spans="1:8" s="49" customFormat="1" ht="38.25" customHeight="1" x14ac:dyDescent="0.25">
      <c r="A4" s="51" t="s">
        <v>38</v>
      </c>
      <c r="B4" s="52" t="s">
        <v>39</v>
      </c>
      <c r="C4" s="52" t="s">
        <v>40</v>
      </c>
      <c r="D4" s="52" t="s">
        <v>12</v>
      </c>
      <c r="E4" s="53" t="s">
        <v>41</v>
      </c>
      <c r="F4" s="53" t="s">
        <v>42</v>
      </c>
      <c r="G4" s="53" t="s">
        <v>12</v>
      </c>
    </row>
    <row r="5" spans="1:8" s="49" customFormat="1" ht="25.15" customHeight="1" x14ac:dyDescent="0.3">
      <c r="A5" s="63" t="s">
        <v>43</v>
      </c>
      <c r="B5" s="54">
        <v>0.05</v>
      </c>
      <c r="C5" s="79">
        <v>55</v>
      </c>
      <c r="D5" s="80">
        <f>$A$3*B5*C5</f>
        <v>2750</v>
      </c>
      <c r="E5" s="54">
        <v>0.04</v>
      </c>
      <c r="F5" s="79">
        <v>50</v>
      </c>
      <c r="G5" s="80">
        <f>$A$3*E5*F5</f>
        <v>2000</v>
      </c>
    </row>
    <row r="6" spans="1:8" s="49" customFormat="1" ht="25.15" customHeight="1" x14ac:dyDescent="0.3">
      <c r="A6" s="64" t="s">
        <v>44</v>
      </c>
      <c r="B6" s="54">
        <v>0.5</v>
      </c>
      <c r="C6" s="79">
        <v>92</v>
      </c>
      <c r="D6" s="80">
        <f>$A$3*B6*C6</f>
        <v>46000</v>
      </c>
      <c r="E6" s="54">
        <v>0.26</v>
      </c>
      <c r="F6" s="79">
        <v>86</v>
      </c>
      <c r="G6" s="80">
        <f>$A$3*E6*F6</f>
        <v>22360</v>
      </c>
    </row>
    <row r="7" spans="1:8" s="49" customFormat="1" ht="25.15" customHeight="1" x14ac:dyDescent="0.3">
      <c r="A7" s="64" t="s">
        <v>45</v>
      </c>
      <c r="B7" s="54">
        <v>0.15</v>
      </c>
      <c r="C7" s="79">
        <v>62</v>
      </c>
      <c r="D7" s="80">
        <f>$A$3*B7*C7</f>
        <v>9300</v>
      </c>
      <c r="E7" s="54">
        <v>0.35</v>
      </c>
      <c r="F7" s="79">
        <v>50</v>
      </c>
      <c r="G7" s="80">
        <f t="shared" ref="G7:G9" si="0">$A$3*E7*F7</f>
        <v>17500</v>
      </c>
    </row>
    <row r="8" spans="1:8" s="49" customFormat="1" ht="25.15" customHeight="1" x14ac:dyDescent="0.3">
      <c r="A8" s="65" t="s">
        <v>46</v>
      </c>
      <c r="B8" s="54">
        <v>0.25</v>
      </c>
      <c r="C8" s="79">
        <v>36</v>
      </c>
      <c r="D8" s="80">
        <f>$A$3*B8*C8</f>
        <v>9000</v>
      </c>
      <c r="E8" s="54">
        <v>0.25</v>
      </c>
      <c r="F8" s="79">
        <v>36</v>
      </c>
      <c r="G8" s="80">
        <f t="shared" si="0"/>
        <v>9000</v>
      </c>
    </row>
    <row r="9" spans="1:8" s="49" customFormat="1" ht="25.15" customHeight="1" x14ac:dyDescent="0.3">
      <c r="A9" s="65" t="s">
        <v>47</v>
      </c>
      <c r="B9" s="54">
        <v>0.05</v>
      </c>
      <c r="C9" s="79">
        <v>35</v>
      </c>
      <c r="D9" s="80">
        <f>$A$3*B9*C9</f>
        <v>1750</v>
      </c>
      <c r="E9" s="54">
        <v>0.1</v>
      </c>
      <c r="F9" s="79">
        <v>34</v>
      </c>
      <c r="G9" s="80">
        <f t="shared" si="0"/>
        <v>3400</v>
      </c>
    </row>
    <row r="10" spans="1:8" s="60" customFormat="1" ht="25.15" customHeight="1" x14ac:dyDescent="0.3">
      <c r="A10" s="55" t="s">
        <v>48</v>
      </c>
      <c r="B10" s="56">
        <f>SUM(B5:B9)</f>
        <v>1</v>
      </c>
      <c r="C10" s="57">
        <f>D10/A3</f>
        <v>68.8</v>
      </c>
      <c r="D10" s="58">
        <f>SUM(D5:D9)</f>
        <v>68800</v>
      </c>
      <c r="E10" s="59">
        <f>SUM(E5:E9)</f>
        <v>0.99999999999999989</v>
      </c>
      <c r="F10" s="57">
        <f>G10/A3</f>
        <v>54.26</v>
      </c>
      <c r="G10" s="58">
        <f>SUM(G5:G9)</f>
        <v>54260</v>
      </c>
    </row>
    <row r="11" spans="1:8" s="60" customFormat="1" ht="25.15" customHeight="1" x14ac:dyDescent="0.3">
      <c r="A11" s="49"/>
      <c r="B11" s="49"/>
      <c r="C11" s="49"/>
      <c r="D11" s="49"/>
      <c r="E11" s="49"/>
      <c r="F11" s="49"/>
      <c r="G11" s="49"/>
    </row>
    <row r="12" spans="1:8" s="60" customFormat="1" ht="25.15" customHeight="1" x14ac:dyDescent="0.3">
      <c r="A12" s="138" t="s">
        <v>49</v>
      </c>
      <c r="B12" s="139"/>
      <c r="C12" s="57">
        <f>C10</f>
        <v>68.8</v>
      </c>
      <c r="D12" s="58">
        <f>D10</f>
        <v>68800</v>
      </c>
      <c r="E12" s="46"/>
      <c r="F12" s="46"/>
      <c r="G12" s="46"/>
    </row>
    <row r="13" spans="1:8" s="60" customFormat="1" ht="25.15" customHeight="1" x14ac:dyDescent="0.25">
      <c r="A13" s="138" t="s">
        <v>50</v>
      </c>
      <c r="B13" s="139"/>
      <c r="C13" s="57">
        <f>F10</f>
        <v>54.26</v>
      </c>
      <c r="D13" s="58">
        <f>G10</f>
        <v>54260</v>
      </c>
      <c r="E13" s="46"/>
      <c r="F13" s="46"/>
      <c r="G13" s="46"/>
    </row>
    <row r="14" spans="1:8" s="49" customFormat="1" ht="10.9" hidden="1" customHeight="1" x14ac:dyDescent="0.3">
      <c r="A14" s="48"/>
      <c r="B14" s="46"/>
      <c r="C14" s="47"/>
      <c r="D14" s="48"/>
      <c r="E14" s="61"/>
      <c r="F14" s="46"/>
      <c r="G14" s="47"/>
      <c r="H14" s="48"/>
    </row>
    <row r="15" spans="1:8" s="49" customFormat="1" ht="25.15" customHeight="1" x14ac:dyDescent="0.25">
      <c r="A15" s="134" t="s">
        <v>51</v>
      </c>
      <c r="B15" s="135"/>
      <c r="C15" s="121">
        <f>F10-C10</f>
        <v>-14.54</v>
      </c>
      <c r="D15" s="122">
        <f>G10-D10</f>
        <v>-14540</v>
      </c>
      <c r="E15" s="62"/>
      <c r="F15" s="46"/>
      <c r="G15" s="47"/>
      <c r="H15" s="48"/>
    </row>
    <row r="16" spans="1:8" s="49" customFormat="1" ht="10.9" hidden="1" customHeight="1" x14ac:dyDescent="0.25">
      <c r="A16" s="66"/>
      <c r="B16" s="66"/>
      <c r="C16" s="121"/>
      <c r="D16" s="122"/>
      <c r="E16" s="48"/>
      <c r="F16" s="46"/>
      <c r="G16" s="47"/>
      <c r="H16" s="48"/>
    </row>
    <row r="17" spans="1:11" s="49" customFormat="1" ht="27.75" customHeight="1" x14ac:dyDescent="0.25">
      <c r="A17" s="134" t="s">
        <v>52</v>
      </c>
      <c r="B17" s="135"/>
      <c r="C17" s="121">
        <v>1.5</v>
      </c>
      <c r="D17" s="122">
        <f>A3*C17</f>
        <v>1500</v>
      </c>
      <c r="E17" s="62"/>
      <c r="F17" s="46"/>
      <c r="G17" s="47"/>
      <c r="H17" s="48"/>
    </row>
    <row r="18" spans="1:11" s="49" customFormat="1" ht="10.9" hidden="1" customHeight="1" x14ac:dyDescent="0.25">
      <c r="A18" s="67"/>
      <c r="B18" s="67"/>
      <c r="C18" s="121"/>
      <c r="D18" s="122"/>
      <c r="E18" s="48"/>
      <c r="F18" s="46"/>
      <c r="G18" s="47"/>
      <c r="H18" s="48"/>
    </row>
    <row r="19" spans="1:11" s="49" customFormat="1" ht="30" customHeight="1" x14ac:dyDescent="0.25">
      <c r="A19" s="136" t="s">
        <v>53</v>
      </c>
      <c r="B19" s="137"/>
      <c r="C19" s="121">
        <f>C15*-1+C17</f>
        <v>16.04</v>
      </c>
      <c r="D19" s="122">
        <f>D15*-1+D17</f>
        <v>16040</v>
      </c>
      <c r="E19" s="46"/>
      <c r="F19" s="46"/>
      <c r="G19" s="47"/>
      <c r="H19" s="48"/>
    </row>
    <row r="22" spans="1:11" s="1" customFormat="1" ht="24.95" customHeight="1" x14ac:dyDescent="0.25">
      <c r="A22" s="7"/>
      <c r="B22" s="21"/>
      <c r="C22" s="6"/>
      <c r="D22" s="6"/>
      <c r="E22" s="6"/>
      <c r="F22" s="7"/>
      <c r="G22" s="7"/>
      <c r="H22" s="6"/>
      <c r="I22" s="6"/>
      <c r="J22" s="6"/>
      <c r="K22" s="6"/>
    </row>
    <row r="23" spans="1:11" s="1" customFormat="1" ht="24.95" customHeight="1" x14ac:dyDescent="0.25">
      <c r="A23" s="127" t="s">
        <v>11</v>
      </c>
      <c r="B23" s="128"/>
      <c r="C23" s="33" t="s">
        <v>23</v>
      </c>
      <c r="D23" s="5"/>
      <c r="E23" s="5"/>
      <c r="F23" s="7"/>
      <c r="G23" s="127" t="s">
        <v>11</v>
      </c>
      <c r="H23" s="128"/>
      <c r="I23" s="33" t="s">
        <v>25</v>
      </c>
      <c r="J23" s="5"/>
      <c r="K23" s="5"/>
    </row>
    <row r="24" spans="1:11" s="1" customFormat="1" ht="24.95" customHeight="1" x14ac:dyDescent="0.25">
      <c r="A24" s="39" t="s">
        <v>29</v>
      </c>
      <c r="B24" s="38">
        <f>B29/B28</f>
        <v>1</v>
      </c>
      <c r="C24" s="4"/>
      <c r="D24" s="5"/>
      <c r="E24" s="5"/>
      <c r="F24" s="7"/>
      <c r="G24" s="39" t="s">
        <v>29</v>
      </c>
      <c r="H24" s="38">
        <f>H29/H28</f>
        <v>1.5</v>
      </c>
      <c r="I24" s="4"/>
      <c r="J24" s="5"/>
      <c r="K24" s="5"/>
    </row>
    <row r="25" spans="1:11" s="1" customFormat="1" ht="24.95" customHeight="1" x14ac:dyDescent="0.25">
      <c r="A25" s="129" t="s">
        <v>0</v>
      </c>
      <c r="B25" s="130"/>
      <c r="C25" s="6"/>
      <c r="D25" s="6"/>
      <c r="E25" s="6"/>
      <c r="F25" s="7"/>
      <c r="G25" s="129" t="s">
        <v>0</v>
      </c>
      <c r="H25" s="130"/>
      <c r="I25" s="6"/>
      <c r="J25" s="6"/>
      <c r="K25" s="6"/>
    </row>
    <row r="26" spans="1:11" s="1" customFormat="1" ht="24.95" customHeight="1" x14ac:dyDescent="0.25">
      <c r="A26" s="25" t="s">
        <v>1</v>
      </c>
      <c r="B26" s="26">
        <v>154</v>
      </c>
      <c r="C26" s="8" t="s">
        <v>4</v>
      </c>
      <c r="D26" s="8"/>
      <c r="E26" s="8"/>
      <c r="F26" s="7"/>
      <c r="G26" s="25" t="s">
        <v>1</v>
      </c>
      <c r="H26" s="27">
        <f>B26</f>
        <v>154</v>
      </c>
      <c r="I26" s="8" t="s">
        <v>4</v>
      </c>
      <c r="J26" s="8"/>
      <c r="K26" s="8"/>
    </row>
    <row r="27" spans="1:11" s="1" customFormat="1" ht="24.95" customHeight="1" x14ac:dyDescent="0.25">
      <c r="A27" s="25" t="s">
        <v>34</v>
      </c>
      <c r="B27" s="26">
        <f>B26*0.0108</f>
        <v>1.6632</v>
      </c>
      <c r="C27" s="8"/>
      <c r="D27" s="8"/>
      <c r="E27" s="8"/>
      <c r="F27" s="7"/>
      <c r="G27" s="25" t="s">
        <v>34</v>
      </c>
      <c r="H27" s="27">
        <f>B27</f>
        <v>1.6632</v>
      </c>
      <c r="I27" s="8"/>
      <c r="J27" s="8"/>
      <c r="K27" s="8"/>
    </row>
    <row r="28" spans="1:11" s="1" customFormat="1" ht="24.95" customHeight="1" x14ac:dyDescent="0.25">
      <c r="A28" s="16" t="s">
        <v>2</v>
      </c>
      <c r="B28" s="41">
        <v>1000</v>
      </c>
      <c r="C28" s="9"/>
      <c r="D28" s="70"/>
      <c r="E28" s="9"/>
      <c r="F28" s="7"/>
      <c r="G28" s="16" t="s">
        <v>2</v>
      </c>
      <c r="H28" s="41">
        <f>B28</f>
        <v>1000</v>
      </c>
      <c r="I28" s="9"/>
      <c r="J28" s="9"/>
      <c r="K28" s="9"/>
    </row>
    <row r="29" spans="1:11" s="1" customFormat="1" ht="24.95" customHeight="1" x14ac:dyDescent="0.25">
      <c r="A29" s="16" t="s">
        <v>26</v>
      </c>
      <c r="B29" s="41">
        <v>1000</v>
      </c>
      <c r="C29" s="2"/>
      <c r="D29" s="70"/>
      <c r="E29" s="9"/>
      <c r="F29" s="7"/>
      <c r="G29" s="16" t="s">
        <v>26</v>
      </c>
      <c r="H29" s="19">
        <v>1500</v>
      </c>
      <c r="I29" s="2"/>
      <c r="J29" s="2"/>
      <c r="K29" s="9"/>
    </row>
    <row r="30" spans="1:11" s="1" customFormat="1" ht="24.95" customHeight="1" x14ac:dyDescent="0.25">
      <c r="A30" s="25" t="s">
        <v>3</v>
      </c>
      <c r="B30" s="68">
        <f>B28/B26</f>
        <v>6.4935064935064934</v>
      </c>
      <c r="C30" s="10"/>
      <c r="D30" s="70"/>
      <c r="E30" s="10"/>
      <c r="F30" s="7"/>
      <c r="G30" s="25" t="s">
        <v>3</v>
      </c>
      <c r="H30" s="69">
        <f>H28/H26</f>
        <v>6.4935064935064934</v>
      </c>
      <c r="I30" s="10"/>
      <c r="J30" s="10"/>
      <c r="K30" s="10"/>
    </row>
    <row r="31" spans="1:11" s="1" customFormat="1" ht="24.95" customHeight="1" x14ac:dyDescent="0.25">
      <c r="A31" s="25" t="s">
        <v>28</v>
      </c>
      <c r="B31" s="68">
        <f>B29/B26</f>
        <v>6.4935064935064934</v>
      </c>
      <c r="C31" s="10"/>
      <c r="D31" s="70"/>
      <c r="E31" s="10"/>
      <c r="F31" s="7"/>
      <c r="G31" s="25" t="s">
        <v>28</v>
      </c>
      <c r="H31" s="69">
        <f>H29/H26</f>
        <v>9.7402597402597397</v>
      </c>
      <c r="I31" s="10"/>
      <c r="J31" s="10"/>
      <c r="K31" s="10"/>
    </row>
    <row r="32" spans="1:11" s="1" customFormat="1" ht="24.95" customHeight="1" x14ac:dyDescent="0.25">
      <c r="A32" s="7"/>
      <c r="B32" s="21" t="s">
        <v>4</v>
      </c>
      <c r="C32" s="6"/>
      <c r="D32" s="70"/>
      <c r="E32" s="6"/>
      <c r="F32" s="7"/>
      <c r="G32" s="7"/>
      <c r="H32" s="6" t="s">
        <v>4</v>
      </c>
      <c r="I32" s="6"/>
      <c r="J32" s="6"/>
      <c r="K32" s="6"/>
    </row>
    <row r="33" spans="1:11" s="1" customFormat="1" ht="24.95" customHeight="1" x14ac:dyDescent="0.25">
      <c r="A33" s="33" t="s">
        <v>15</v>
      </c>
      <c r="B33" s="33" t="s">
        <v>12</v>
      </c>
      <c r="C33" s="33" t="s">
        <v>27</v>
      </c>
      <c r="D33" s="5"/>
      <c r="E33" s="5"/>
      <c r="F33" s="7"/>
      <c r="G33" s="33" t="s">
        <v>15</v>
      </c>
      <c r="H33" s="33" t="s">
        <v>12</v>
      </c>
      <c r="I33" s="33" t="s">
        <v>27</v>
      </c>
      <c r="J33" s="5"/>
      <c r="K33" s="5"/>
    </row>
    <row r="34" spans="1:11" s="1" customFormat="1" ht="24.95" customHeight="1" x14ac:dyDescent="0.25">
      <c r="A34" s="32" t="s">
        <v>14</v>
      </c>
      <c r="B34" s="23">
        <f>D10</f>
        <v>68800</v>
      </c>
      <c r="C34" s="42">
        <f>B34/$B$28</f>
        <v>68.8</v>
      </c>
      <c r="D34" s="10"/>
      <c r="E34" s="10"/>
      <c r="F34" s="7"/>
      <c r="G34" s="32" t="s">
        <v>14</v>
      </c>
      <c r="H34" s="12">
        <f>I34*H29</f>
        <v>81390</v>
      </c>
      <c r="I34" s="42">
        <f>F10</f>
        <v>54.26</v>
      </c>
      <c r="J34" s="10"/>
      <c r="K34" s="10"/>
    </row>
    <row r="35" spans="1:11" s="1" customFormat="1" ht="24.95" customHeight="1" x14ac:dyDescent="0.25">
      <c r="A35" s="32" t="s">
        <v>5</v>
      </c>
      <c r="B35" s="23">
        <f>23000</f>
        <v>23000</v>
      </c>
      <c r="C35" s="42">
        <f>B35/$B$28</f>
        <v>23</v>
      </c>
      <c r="D35" s="10"/>
      <c r="E35" s="10"/>
      <c r="F35" s="7"/>
      <c r="G35" s="32" t="s">
        <v>5</v>
      </c>
      <c r="H35" s="12">
        <f>I35*H29</f>
        <v>39000</v>
      </c>
      <c r="I35" s="42">
        <v>26</v>
      </c>
      <c r="J35" s="10"/>
      <c r="K35" s="10"/>
    </row>
    <row r="36" spans="1:11" s="1" customFormat="1" ht="24.95" customHeight="1" x14ac:dyDescent="0.25">
      <c r="A36" s="16" t="s">
        <v>15</v>
      </c>
      <c r="B36" s="28">
        <f>B34-B35</f>
        <v>45800</v>
      </c>
      <c r="C36" s="43">
        <f>C34-C35</f>
        <v>45.8</v>
      </c>
      <c r="D36" s="40"/>
      <c r="E36" s="40"/>
      <c r="F36" s="7"/>
      <c r="G36" s="16" t="s">
        <v>15</v>
      </c>
      <c r="H36" s="17">
        <f>H34-H35</f>
        <v>42390</v>
      </c>
      <c r="I36" s="43">
        <f>I34-I35</f>
        <v>28.259999999999998</v>
      </c>
      <c r="J36" s="40"/>
      <c r="K36" s="40"/>
    </row>
    <row r="37" spans="1:11" s="1" customFormat="1" ht="15.75" customHeight="1" x14ac:dyDescent="0.25">
      <c r="A37" s="7"/>
      <c r="B37" s="22"/>
      <c r="C37" s="10"/>
      <c r="D37" s="10"/>
      <c r="E37" s="10"/>
      <c r="F37" s="7"/>
      <c r="G37" s="7"/>
      <c r="H37" s="11"/>
      <c r="I37" s="10"/>
      <c r="J37" s="10"/>
      <c r="K37" s="10"/>
    </row>
    <row r="38" spans="1:11" s="1" customFormat="1" ht="32.25" customHeight="1" x14ac:dyDescent="0.25">
      <c r="A38" s="36" t="s">
        <v>21</v>
      </c>
      <c r="B38" s="33" t="s">
        <v>12</v>
      </c>
      <c r="C38" s="33" t="s">
        <v>27</v>
      </c>
      <c r="D38" s="33" t="s">
        <v>17</v>
      </c>
      <c r="E38" s="33" t="s">
        <v>18</v>
      </c>
      <c r="F38" s="7"/>
      <c r="G38" s="36" t="s">
        <v>21</v>
      </c>
      <c r="H38" s="33" t="s">
        <v>12</v>
      </c>
      <c r="I38" s="33" t="s">
        <v>27</v>
      </c>
      <c r="J38" s="33" t="s">
        <v>17</v>
      </c>
      <c r="K38" s="33" t="s">
        <v>18</v>
      </c>
    </row>
    <row r="39" spans="1:11" s="1" customFormat="1" ht="24.95" customHeight="1" x14ac:dyDescent="0.25">
      <c r="A39" s="32" t="s">
        <v>6</v>
      </c>
      <c r="B39" s="23">
        <v>5604.9079710144897</v>
      </c>
      <c r="C39" s="42">
        <f t="shared" ref="C39:C44" si="1">B39/$B$28</f>
        <v>5.60490797101449</v>
      </c>
      <c r="D39" s="14">
        <f t="shared" ref="D39:D44" si="2">B39/$C$36</f>
        <v>122.37790329725961</v>
      </c>
      <c r="E39" s="15">
        <f>D39/Gebirgsbetrieb!$B$7</f>
        <v>0.1223779032972596</v>
      </c>
      <c r="F39" s="7"/>
      <c r="G39" s="32" t="s">
        <v>6</v>
      </c>
      <c r="H39" s="12">
        <f>B39*1.2</f>
        <v>6725.8895652173878</v>
      </c>
      <c r="I39" s="42">
        <f t="shared" ref="I39:I44" si="3">H39/$H$29</f>
        <v>4.483926376811592</v>
      </c>
      <c r="J39" s="14">
        <f t="shared" ref="J39:J44" si="4">H39/$I$36</f>
        <v>238.00033847195289</v>
      </c>
      <c r="K39" s="15">
        <f>J39/Gebirgsbetrieb!$B$7</f>
        <v>0.2380003384719529</v>
      </c>
    </row>
    <row r="40" spans="1:11" s="1" customFormat="1" ht="24.95" customHeight="1" x14ac:dyDescent="0.25">
      <c r="A40" s="32" t="s">
        <v>7</v>
      </c>
      <c r="B40" s="23">
        <v>4494.1608695652194</v>
      </c>
      <c r="C40" s="42">
        <f t="shared" si="1"/>
        <v>4.4941608695652198</v>
      </c>
      <c r="D40" s="14">
        <f t="shared" si="2"/>
        <v>98.125783178279903</v>
      </c>
      <c r="E40" s="15">
        <f>D40/Gebirgsbetrieb!$B$7</f>
        <v>9.8125783178279899E-2</v>
      </c>
      <c r="F40" s="7"/>
      <c r="G40" s="32" t="s">
        <v>7</v>
      </c>
      <c r="H40" s="12">
        <f>B40*1.5</f>
        <v>6741.2413043478291</v>
      </c>
      <c r="I40" s="42">
        <f t="shared" si="3"/>
        <v>4.4941608695652198</v>
      </c>
      <c r="J40" s="14">
        <f t="shared" si="4"/>
        <v>238.54357057140231</v>
      </c>
      <c r="K40" s="15">
        <f>J40/Gebirgsbetrieb!$B$7</f>
        <v>0.23854357057140232</v>
      </c>
    </row>
    <row r="41" spans="1:11" s="1" customFormat="1" ht="24.95" customHeight="1" x14ac:dyDescent="0.25">
      <c r="A41" s="32" t="s">
        <v>8</v>
      </c>
      <c r="B41" s="23">
        <v>3393.3916666666701</v>
      </c>
      <c r="C41" s="42">
        <f t="shared" si="1"/>
        <v>3.3933916666666701</v>
      </c>
      <c r="D41" s="14">
        <f t="shared" si="2"/>
        <v>74.091521106259179</v>
      </c>
      <c r="E41" s="15">
        <f>D41/Gebirgsbetrieb!$B$7</f>
        <v>7.4091521106259176E-2</v>
      </c>
      <c r="F41" s="7"/>
      <c r="G41" s="32" t="s">
        <v>8</v>
      </c>
      <c r="H41" s="23">
        <v>3393.3916666666701</v>
      </c>
      <c r="I41" s="42">
        <f t="shared" si="3"/>
        <v>2.2622611111111133</v>
      </c>
      <c r="J41" s="14">
        <f t="shared" si="4"/>
        <v>120.07755366831813</v>
      </c>
      <c r="K41" s="15">
        <f>J41/Gebirgsbetrieb!$B$7</f>
        <v>0.12007755366831813</v>
      </c>
    </row>
    <row r="42" spans="1:11" s="1" customFormat="1" ht="24.95" customHeight="1" x14ac:dyDescent="0.25">
      <c r="A42" s="32" t="s">
        <v>9</v>
      </c>
      <c r="B42" s="23">
        <v>3557.8699275362301</v>
      </c>
      <c r="C42" s="42">
        <f t="shared" si="1"/>
        <v>3.5578699275362302</v>
      </c>
      <c r="D42" s="14">
        <f t="shared" si="2"/>
        <v>77.682749509524683</v>
      </c>
      <c r="E42" s="15">
        <f>D42/Gebirgsbetrieb!$B$7</f>
        <v>7.7682749509524682E-2</v>
      </c>
      <c r="F42" s="7"/>
      <c r="G42" s="32" t="s">
        <v>9</v>
      </c>
      <c r="H42" s="23">
        <f>B42*1.2</f>
        <v>4269.4439130434757</v>
      </c>
      <c r="I42" s="42">
        <f t="shared" si="3"/>
        <v>2.8462959420289837</v>
      </c>
      <c r="J42" s="14">
        <f t="shared" si="4"/>
        <v>151.07727930090149</v>
      </c>
      <c r="K42" s="15">
        <f>J42/Gebirgsbetrieb!$B$7</f>
        <v>0.15107727930090151</v>
      </c>
    </row>
    <row r="43" spans="1:11" s="1" customFormat="1" ht="24.95" customHeight="1" x14ac:dyDescent="0.25">
      <c r="A43" s="32" t="s">
        <v>20</v>
      </c>
      <c r="B43" s="23">
        <v>-1000</v>
      </c>
      <c r="C43" s="42">
        <f t="shared" si="1"/>
        <v>-1</v>
      </c>
      <c r="D43" s="14">
        <f t="shared" si="2"/>
        <v>-21.834061135371179</v>
      </c>
      <c r="E43" s="15">
        <f>D43/Gebirgsbetrieb!$B$7</f>
        <v>-2.1834061135371178E-2</v>
      </c>
      <c r="F43" s="7"/>
      <c r="G43" s="32" t="s">
        <v>20</v>
      </c>
      <c r="H43" s="23">
        <v>-1000</v>
      </c>
      <c r="I43" s="42">
        <f t="shared" si="3"/>
        <v>-0.66666666666666663</v>
      </c>
      <c r="J43" s="14">
        <f t="shared" si="4"/>
        <v>-35.385704175513098</v>
      </c>
      <c r="K43" s="15">
        <f>J43/Gebirgsbetrieb!$B$7</f>
        <v>-3.5385704175513101E-2</v>
      </c>
    </row>
    <row r="44" spans="1:11" s="1" customFormat="1" ht="24.95" customHeight="1" x14ac:dyDescent="0.25">
      <c r="A44" s="32" t="s">
        <v>10</v>
      </c>
      <c r="B44" s="23">
        <v>1389</v>
      </c>
      <c r="C44" s="42">
        <f t="shared" si="1"/>
        <v>1.389</v>
      </c>
      <c r="D44" s="14">
        <f t="shared" si="2"/>
        <v>30.327510917030569</v>
      </c>
      <c r="E44" s="15">
        <f>D44/Gebirgsbetrieb!$B$7</f>
        <v>3.0327510917030568E-2</v>
      </c>
      <c r="F44" s="7"/>
      <c r="G44" s="32" t="s">
        <v>10</v>
      </c>
      <c r="H44" s="23">
        <v>1389</v>
      </c>
      <c r="I44" s="42">
        <f t="shared" si="3"/>
        <v>0.92600000000000005</v>
      </c>
      <c r="J44" s="14">
        <f t="shared" si="4"/>
        <v>49.15074309978769</v>
      </c>
      <c r="K44" s="15">
        <f>J44/Gebirgsbetrieb!$B$7</f>
        <v>4.9150743099787689E-2</v>
      </c>
    </row>
    <row r="45" spans="1:11" s="1" customFormat="1" ht="24.95" customHeight="1" x14ac:dyDescent="0.25">
      <c r="A45" s="16" t="s">
        <v>16</v>
      </c>
      <c r="B45" s="28">
        <f>SUM(B39:B44)</f>
        <v>17439.330434782609</v>
      </c>
      <c r="C45" s="43">
        <f>SUM(C39:C44)</f>
        <v>17.439330434782608</v>
      </c>
      <c r="D45" s="19">
        <f>SUM(D39:D44)</f>
        <v>380.77140687298271</v>
      </c>
      <c r="E45" s="20">
        <f>D45/Gebirgsbetrieb!$B$7</f>
        <v>0.38077140687298272</v>
      </c>
      <c r="F45" s="7"/>
      <c r="G45" s="16" t="s">
        <v>16</v>
      </c>
      <c r="H45" s="17">
        <f>SUM(H39:H44)</f>
        <v>21518.966449275365</v>
      </c>
      <c r="I45" s="43">
        <f>SUM(I39:I44)</f>
        <v>14.345977632850245</v>
      </c>
      <c r="J45" s="19">
        <f>SUM(J39:J44)</f>
        <v>761.46378093684939</v>
      </c>
      <c r="K45" s="20">
        <f>J45/Gebirgsbetrieb!$B$7</f>
        <v>0.76146378093684941</v>
      </c>
    </row>
    <row r="46" spans="1:11" s="1" customFormat="1" ht="24.95" customHeight="1" x14ac:dyDescent="0.25">
      <c r="A46" s="33" t="s">
        <v>22</v>
      </c>
      <c r="B46" s="37">
        <f>B36-B45</f>
        <v>28360.669565217391</v>
      </c>
      <c r="C46" s="44">
        <f>C36-C45</f>
        <v>28.360669565217389</v>
      </c>
      <c r="D46" s="127"/>
      <c r="E46" s="128"/>
      <c r="F46" s="7"/>
      <c r="G46" s="33" t="s">
        <v>22</v>
      </c>
      <c r="H46" s="37">
        <f>H36-H45</f>
        <v>20871.033550724635</v>
      </c>
      <c r="I46" s="44">
        <f>I36-I45</f>
        <v>13.914022367149753</v>
      </c>
      <c r="J46" s="127"/>
      <c r="K46" s="128"/>
    </row>
    <row r="47" spans="1:11" s="1" customFormat="1" ht="24.95" customHeight="1" x14ac:dyDescent="0.25">
      <c r="A47" s="7"/>
      <c r="B47" s="21"/>
      <c r="C47" s="6"/>
      <c r="D47" s="6"/>
      <c r="E47" s="6"/>
      <c r="F47" s="7"/>
      <c r="G47" s="7"/>
      <c r="H47" s="6"/>
      <c r="I47" s="6"/>
      <c r="J47" s="6"/>
      <c r="K47" s="6"/>
    </row>
    <row r="48" spans="1:11" s="1" customFormat="1" ht="24.95" customHeight="1" x14ac:dyDescent="0.25">
      <c r="A48" s="32" t="s">
        <v>30</v>
      </c>
      <c r="B48" s="24">
        <f>B36</f>
        <v>45800</v>
      </c>
      <c r="C48" s="42">
        <f>C36</f>
        <v>45.8</v>
      </c>
      <c r="D48" s="6"/>
      <c r="E48" s="6"/>
      <c r="F48" s="7"/>
      <c r="G48" s="32" t="s">
        <v>30</v>
      </c>
      <c r="H48" s="18">
        <f>I36*H28</f>
        <v>28259.999999999996</v>
      </c>
      <c r="I48" s="42">
        <f>H48/H28</f>
        <v>28.259999999999998</v>
      </c>
      <c r="J48" s="6"/>
      <c r="K48" s="6"/>
    </row>
    <row r="49" spans="1:11" s="1" customFormat="1" ht="24.95" customHeight="1" x14ac:dyDescent="0.25">
      <c r="A49" s="32" t="s">
        <v>31</v>
      </c>
      <c r="B49" s="24">
        <f>B45</f>
        <v>17439.330434782609</v>
      </c>
      <c r="C49" s="42">
        <f>C45</f>
        <v>17.439330434782608</v>
      </c>
      <c r="D49" s="6"/>
      <c r="E49" s="6"/>
      <c r="F49" s="7"/>
      <c r="G49" s="32" t="s">
        <v>31</v>
      </c>
      <c r="H49" s="18">
        <f>H45</f>
        <v>21518.966449275365</v>
      </c>
      <c r="I49" s="42">
        <f>H49/H28</f>
        <v>21.518966449275364</v>
      </c>
      <c r="J49" s="6"/>
      <c r="K49" s="6"/>
    </row>
    <row r="50" spans="1:11" s="1" customFormat="1" ht="24.95" customHeight="1" x14ac:dyDescent="0.25">
      <c r="A50" s="16" t="s">
        <v>32</v>
      </c>
      <c r="B50" s="30">
        <f>B48-B49</f>
        <v>28360.669565217391</v>
      </c>
      <c r="C50" s="43">
        <f>C48-C49</f>
        <v>28.360669565217389</v>
      </c>
      <c r="D50" s="6"/>
      <c r="E50" s="6"/>
      <c r="F50" s="7"/>
      <c r="G50" s="16" t="s">
        <v>32</v>
      </c>
      <c r="H50" s="29">
        <f>H48-H49</f>
        <v>6741.0335507246309</v>
      </c>
      <c r="I50" s="43">
        <f>I48-I49</f>
        <v>6.7410335507246337</v>
      </c>
      <c r="J50" s="6"/>
      <c r="K50" s="6"/>
    </row>
    <row r="51" spans="1:11" s="1" customFormat="1" ht="24.95" customHeight="1" x14ac:dyDescent="0.25">
      <c r="A51" s="33" t="s">
        <v>33</v>
      </c>
      <c r="B51" s="37">
        <f>B46-B50</f>
        <v>0</v>
      </c>
      <c r="C51" s="44">
        <f>C46-C50</f>
        <v>0</v>
      </c>
      <c r="D51" s="6"/>
      <c r="E51" s="6"/>
      <c r="F51" s="7"/>
      <c r="G51" s="33" t="s">
        <v>33</v>
      </c>
      <c r="H51" s="37">
        <f>H46-H50</f>
        <v>14130.000000000004</v>
      </c>
      <c r="I51" s="44">
        <f>I46-I50</f>
        <v>7.1729888164251197</v>
      </c>
      <c r="J51" s="6"/>
      <c r="K51" s="6"/>
    </row>
  </sheetData>
  <mergeCells count="13">
    <mergeCell ref="A25:B25"/>
    <mergeCell ref="G25:H25"/>
    <mergeCell ref="D46:E46"/>
    <mergeCell ref="J46:K46"/>
    <mergeCell ref="A23:B23"/>
    <mergeCell ref="G23:H23"/>
    <mergeCell ref="A17:B17"/>
    <mergeCell ref="A19:B19"/>
    <mergeCell ref="B3:D3"/>
    <mergeCell ref="E3:G3"/>
    <mergeCell ref="A12:B12"/>
    <mergeCell ref="A13:B13"/>
    <mergeCell ref="A15:B15"/>
  </mergeCells>
  <pageMargins left="0.39370078740157483" right="0.39370078740157483" top="0.78740157480314965" bottom="0.78740157480314965" header="0.31496062992125984" footer="0.31496062992125984"/>
  <pageSetup paperSize="9" scale="66" orientation="landscape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Flachland_Neu</vt:lpstr>
      <vt:lpstr>Gebirge_Neu</vt:lpstr>
      <vt:lpstr>Gebirgsbetrieb</vt:lpstr>
      <vt:lpstr>Betrieb Flachland</vt:lpstr>
      <vt:lpstr>Flachland_Neu!Druckbereich</vt:lpstr>
      <vt:lpstr>Gebirge_Neu!Druckbereich</vt:lpstr>
      <vt:lpstr>Gebirgsbetrieb!Druckbereich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geri</dc:creator>
  <cp:lastModifiedBy>Valerie Findeis</cp:lastModifiedBy>
  <cp:lastPrinted>2018-11-06T08:21:54Z</cp:lastPrinted>
  <dcterms:created xsi:type="dcterms:W3CDTF">2018-10-18T03:54:59Z</dcterms:created>
  <dcterms:modified xsi:type="dcterms:W3CDTF">2018-11-14T08:15:07Z</dcterms:modified>
</cp:coreProperties>
</file>